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serge\Desktop\"/>
    </mc:Choice>
  </mc:AlternateContent>
  <xr:revisionPtr revIDLastSave="0" documentId="13_ncr:1_{2CFABC13-A00A-47DE-8752-4BFAB8291A39}" xr6:coauthVersionLast="47" xr6:coauthVersionMax="47" xr10:uidLastSave="{00000000-0000-0000-0000-000000000000}"/>
  <bookViews>
    <workbookView xWindow="4680" yWindow="2556" windowWidth="11904" windowHeight="8796" xr2:uid="{00000000-000D-0000-FFFF-FFFF00000000}"/>
  </bookViews>
  <sheets>
    <sheet name="Лист1" sheetId="1" r:id="rId1"/>
  </sheets>
  <definedNames>
    <definedName name="_xlnm._FilterDatabase" localSheetId="0" hidden="1">Лист1!$A$1:$K$360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80" i="1" l="1"/>
  <c r="B678" i="1"/>
  <c r="B676" i="1"/>
  <c r="B668" i="1"/>
  <c r="B660" i="1"/>
  <c r="B651" i="1"/>
  <c r="B640" i="1"/>
  <c r="A640" i="1"/>
  <c r="B623" i="1" l="1"/>
  <c r="B610" i="1"/>
  <c r="B606" i="1"/>
  <c r="B596" i="1"/>
  <c r="B595" i="1"/>
  <c r="B580" i="1"/>
  <c r="B559" i="1"/>
  <c r="B557" i="1"/>
  <c r="B544" i="1"/>
  <c r="B535" i="1"/>
  <c r="B531" i="1"/>
  <c r="B527" i="1"/>
  <c r="B526" i="1"/>
  <c r="B520" i="1"/>
  <c r="B515" i="1"/>
  <c r="B502" i="1"/>
  <c r="B665" i="1"/>
  <c r="B496" i="1"/>
  <c r="B494" i="1"/>
  <c r="B490" i="1"/>
  <c r="B482" i="1"/>
  <c r="B479" i="1"/>
  <c r="B478" i="1"/>
  <c r="B472" i="1"/>
  <c r="B465" i="1"/>
  <c r="B458" i="1"/>
  <c r="B452" i="1"/>
  <c r="B435" i="1"/>
  <c r="B429" i="1"/>
  <c r="B428" i="1"/>
  <c r="B426" i="1"/>
  <c r="B424" i="1"/>
  <c r="B420" i="1"/>
  <c r="B419" i="1"/>
  <c r="B415" i="1"/>
  <c r="B406" i="1"/>
  <c r="B393" i="1"/>
  <c r="B390" i="1"/>
  <c r="B389" i="1"/>
  <c r="B386" i="1"/>
  <c r="B381" i="1"/>
  <c r="B679" i="1"/>
  <c r="B677" i="1"/>
  <c r="B675" i="1"/>
  <c r="B674" i="1"/>
  <c r="B673" i="1"/>
  <c r="B672" i="1"/>
  <c r="B671" i="1"/>
  <c r="B670" i="1"/>
  <c r="B669" i="1"/>
  <c r="B667" i="1"/>
  <c r="B666" i="1"/>
  <c r="B664" i="1"/>
  <c r="B663" i="1"/>
  <c r="B662" i="1"/>
  <c r="B661" i="1"/>
  <c r="B659" i="1"/>
  <c r="B658" i="1"/>
  <c r="B657" i="1"/>
  <c r="B656" i="1"/>
  <c r="B655" i="1"/>
  <c r="B654" i="1"/>
  <c r="B653" i="1"/>
  <c r="B652" i="1"/>
  <c r="B650" i="1"/>
  <c r="B649" i="1"/>
  <c r="B648" i="1"/>
  <c r="B647" i="1"/>
  <c r="B646" i="1"/>
  <c r="B645" i="1"/>
  <c r="B644" i="1"/>
  <c r="B643" i="1"/>
  <c r="B642" i="1"/>
  <c r="B641" i="1"/>
  <c r="B639" i="1"/>
  <c r="B638" i="1"/>
  <c r="B637" i="1"/>
  <c r="B636" i="1"/>
  <c r="B635" i="1"/>
  <c r="B634" i="1"/>
  <c r="B633" i="1"/>
  <c r="B632" i="1"/>
  <c r="B631" i="1"/>
  <c r="B630" i="1"/>
  <c r="B629" i="1"/>
  <c r="B628" i="1"/>
  <c r="B627" i="1"/>
  <c r="B626" i="1"/>
  <c r="B625" i="1"/>
  <c r="B624" i="1"/>
  <c r="B622" i="1"/>
  <c r="B621" i="1"/>
  <c r="B620" i="1"/>
  <c r="B619" i="1"/>
  <c r="B618" i="1"/>
  <c r="B617" i="1"/>
  <c r="B616" i="1"/>
  <c r="B615" i="1"/>
  <c r="B614" i="1"/>
  <c r="B613" i="1"/>
  <c r="B612" i="1"/>
  <c r="B611" i="1"/>
  <c r="B609" i="1"/>
  <c r="B608" i="1"/>
  <c r="B607" i="1"/>
  <c r="B605" i="1"/>
  <c r="B604" i="1"/>
  <c r="B603" i="1"/>
  <c r="B602" i="1"/>
  <c r="B601" i="1"/>
  <c r="B600" i="1"/>
  <c r="B599" i="1"/>
  <c r="B598" i="1"/>
  <c r="B597" i="1"/>
  <c r="B594" i="1"/>
  <c r="B593" i="1"/>
  <c r="B592" i="1"/>
  <c r="B591" i="1"/>
  <c r="B590" i="1"/>
  <c r="B589" i="1"/>
  <c r="B588" i="1"/>
  <c r="B587" i="1"/>
  <c r="B586" i="1"/>
  <c r="B585" i="1"/>
  <c r="B584" i="1"/>
  <c r="B583" i="1"/>
  <c r="B582" i="1"/>
  <c r="B581" i="1"/>
  <c r="B579" i="1"/>
  <c r="B578" i="1"/>
  <c r="B577" i="1"/>
  <c r="B576" i="1"/>
  <c r="B575" i="1"/>
  <c r="B574" i="1"/>
  <c r="B573" i="1"/>
  <c r="B572" i="1"/>
  <c r="B571" i="1"/>
  <c r="B570" i="1"/>
  <c r="B569" i="1"/>
  <c r="B568" i="1"/>
  <c r="B567" i="1"/>
  <c r="B566" i="1"/>
  <c r="B565" i="1"/>
  <c r="B564" i="1"/>
  <c r="B563" i="1"/>
  <c r="B562" i="1"/>
  <c r="B561" i="1"/>
  <c r="B560" i="1"/>
  <c r="B558" i="1"/>
  <c r="B556" i="1"/>
  <c r="B555" i="1"/>
  <c r="B554" i="1"/>
  <c r="B553" i="1"/>
  <c r="B552" i="1"/>
  <c r="B551" i="1"/>
  <c r="B550" i="1"/>
  <c r="B549" i="1"/>
  <c r="B548" i="1"/>
  <c r="B547" i="1"/>
  <c r="B546" i="1"/>
  <c r="B545" i="1"/>
  <c r="B543" i="1"/>
  <c r="B542" i="1"/>
  <c r="B541" i="1"/>
  <c r="B540" i="1"/>
  <c r="B539" i="1"/>
  <c r="B538" i="1"/>
  <c r="B537" i="1"/>
  <c r="B536" i="1"/>
  <c r="B534" i="1"/>
  <c r="B533" i="1"/>
  <c r="B532" i="1"/>
  <c r="B530" i="1"/>
  <c r="B529" i="1"/>
  <c r="B528" i="1"/>
  <c r="B525" i="1"/>
  <c r="B524" i="1"/>
  <c r="B523" i="1"/>
  <c r="B522" i="1"/>
  <c r="B521" i="1"/>
  <c r="B519" i="1"/>
  <c r="B518" i="1"/>
  <c r="B517" i="1"/>
  <c r="B516" i="1"/>
  <c r="B514" i="1"/>
  <c r="B513" i="1"/>
  <c r="B512" i="1"/>
  <c r="B511" i="1"/>
  <c r="B510" i="1"/>
  <c r="B509" i="1"/>
  <c r="B508" i="1"/>
  <c r="B507" i="1"/>
  <c r="B506" i="1"/>
  <c r="B505" i="1"/>
  <c r="B504" i="1"/>
  <c r="B503" i="1"/>
  <c r="B501" i="1"/>
  <c r="B500" i="1"/>
  <c r="B499" i="1"/>
  <c r="B498" i="1"/>
  <c r="B497" i="1"/>
  <c r="B495" i="1"/>
  <c r="B493" i="1"/>
  <c r="B492" i="1"/>
  <c r="B491" i="1"/>
  <c r="B489" i="1"/>
  <c r="B488" i="1"/>
  <c r="B487" i="1"/>
  <c r="B486" i="1"/>
  <c r="B485" i="1"/>
  <c r="B484" i="1"/>
  <c r="B483" i="1"/>
  <c r="B481" i="1"/>
  <c r="B480" i="1"/>
  <c r="B477" i="1"/>
  <c r="B476" i="1"/>
  <c r="B475" i="1"/>
  <c r="B474" i="1"/>
  <c r="B473" i="1"/>
  <c r="B471" i="1"/>
  <c r="B470" i="1"/>
  <c r="B469" i="1"/>
  <c r="B468" i="1"/>
  <c r="B467" i="1"/>
  <c r="B466" i="1"/>
  <c r="B464" i="1"/>
  <c r="B463" i="1"/>
  <c r="B462" i="1"/>
  <c r="B461" i="1"/>
  <c r="B460" i="1"/>
  <c r="B459" i="1"/>
  <c r="B457" i="1"/>
  <c r="B456" i="1"/>
  <c r="B455" i="1"/>
  <c r="B454" i="1"/>
  <c r="B453" i="1"/>
  <c r="B451" i="1"/>
  <c r="B450" i="1"/>
  <c r="B449" i="1"/>
  <c r="B448" i="1"/>
  <c r="B447" i="1"/>
  <c r="B446" i="1"/>
  <c r="B445" i="1"/>
  <c r="B444" i="1"/>
  <c r="B443" i="1"/>
  <c r="B442" i="1"/>
  <c r="B441" i="1"/>
  <c r="B440" i="1"/>
  <c r="B439" i="1"/>
  <c r="B438" i="1"/>
  <c r="B437" i="1"/>
  <c r="B436" i="1"/>
  <c r="B434" i="1"/>
  <c r="B433" i="1"/>
  <c r="B432" i="1"/>
  <c r="B431" i="1"/>
  <c r="B430" i="1"/>
  <c r="B427" i="1"/>
  <c r="B425" i="1"/>
  <c r="B423" i="1"/>
  <c r="B422" i="1"/>
  <c r="B421" i="1"/>
  <c r="B418" i="1"/>
  <c r="B417" i="1"/>
  <c r="B416" i="1"/>
  <c r="B414" i="1"/>
  <c r="B413" i="1"/>
  <c r="B412" i="1"/>
  <c r="B411" i="1"/>
  <c r="B410" i="1"/>
  <c r="B409" i="1"/>
  <c r="B408" i="1"/>
  <c r="B407" i="1"/>
  <c r="B405" i="1"/>
  <c r="B404" i="1"/>
  <c r="B403" i="1"/>
  <c r="B402" i="1"/>
  <c r="B401" i="1"/>
  <c r="B400" i="1"/>
  <c r="B399" i="1"/>
  <c r="B398" i="1"/>
  <c r="B397" i="1"/>
  <c r="B396" i="1"/>
  <c r="B395" i="1"/>
  <c r="B394" i="1"/>
  <c r="B392" i="1"/>
  <c r="B391" i="1"/>
  <c r="B388" i="1"/>
  <c r="B387" i="1"/>
  <c r="B385" i="1"/>
  <c r="B384" i="1"/>
  <c r="B383" i="1"/>
  <c r="B382"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l="1"/>
  <c r="A76" i="1" s="1"/>
  <c r="A77" i="1" s="1"/>
  <c r="A78" i="1" s="1"/>
  <c r="A79" i="1" s="1"/>
  <c r="A80" i="1" l="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l="1"/>
  <c r="A150" i="1" s="1"/>
  <c r="A151" i="1" s="1"/>
  <c r="A152" i="1" s="1"/>
  <c r="A153" i="1" s="1"/>
  <c r="A154" i="1" s="1"/>
  <c r="A155" i="1" s="1"/>
  <c r="A156" i="1" s="1"/>
  <c r="A157" i="1" s="1"/>
  <c r="A158" i="1" s="1"/>
  <c r="A159" i="1" s="1"/>
  <c r="A160" i="1" l="1"/>
  <c r="A161" i="1" s="1"/>
  <c r="A162" i="1" s="1"/>
  <c r="A163" i="1" l="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l="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l="1"/>
  <c r="A290" i="1" l="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l="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l="1"/>
  <c r="A456" i="1" s="1"/>
  <c r="A457" i="1" s="1"/>
  <c r="A458" i="1" s="1"/>
  <c r="A459" i="1" s="1"/>
  <c r="A460" i="1" s="1"/>
  <c r="A461" i="1" s="1"/>
  <c r="A462" i="1" s="1"/>
  <c r="A463" i="1" s="1"/>
  <c r="A464" i="1" l="1"/>
  <c r="A465" i="1" s="1"/>
  <c r="A466" i="1" s="1"/>
  <c r="A467" i="1" s="1"/>
  <c r="A468" i="1" s="1"/>
  <c r="A469" i="1" s="1"/>
  <c r="A470" i="1" s="1"/>
  <c r="A471" i="1" s="1"/>
  <c r="A472" i="1" s="1"/>
  <c r="A473" i="1" s="1"/>
  <c r="A474" i="1" s="1"/>
  <c r="A475" i="1" s="1"/>
  <c r="A476" i="1" s="1"/>
  <c r="A477" i="1" s="1"/>
  <c r="A478" i="1" l="1"/>
  <c r="A479" i="1" s="1"/>
  <c r="A480" i="1" s="1"/>
  <c r="A481" i="1" s="1"/>
  <c r="A482" i="1" s="1"/>
  <c r="A483" i="1" l="1"/>
  <c r="A484" i="1" s="1"/>
  <c r="A485" i="1" s="1"/>
  <c r="A486" i="1" s="1"/>
  <c r="A487" i="1" l="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l="1"/>
  <c r="A514" i="1" s="1"/>
  <c r="A515" i="1" s="1"/>
  <c r="A516" i="1" s="1"/>
  <c r="A517" i="1" s="1"/>
  <c r="A518" i="1" s="1"/>
  <c r="A519" i="1" s="1"/>
  <c r="A520" i="1" s="1"/>
  <c r="A521" i="1" s="1"/>
  <c r="A522" i="1" s="1"/>
  <c r="A523" i="1" s="1"/>
  <c r="A524" i="1" s="1"/>
  <c r="A525" i="1" l="1"/>
  <c r="A526" i="1" l="1"/>
  <c r="A527" i="1" s="1"/>
  <c r="A528" i="1" s="1"/>
  <c r="A529" i="1" s="1"/>
  <c r="A530" i="1" s="1"/>
  <c r="A531" i="1" l="1"/>
  <c r="A532" i="1" s="1"/>
  <c r="A533" i="1" s="1"/>
  <c r="A534" i="1" l="1"/>
  <c r="A535" i="1" s="1"/>
  <c r="A536" i="1" s="1"/>
  <c r="A537" i="1" s="1"/>
  <c r="A538" i="1" s="1"/>
  <c r="A539" i="1" s="1"/>
  <c r="A540" i="1" s="1"/>
  <c r="A541" i="1" s="1"/>
  <c r="A542" i="1" s="1"/>
  <c r="A543" i="1" s="1"/>
  <c r="A544" i="1" s="1"/>
  <c r="A545" i="1" s="1"/>
  <c r="A546" i="1" s="1"/>
  <c r="A547" i="1" l="1"/>
  <c r="A548" i="1" l="1"/>
  <c r="A549" i="1" l="1"/>
  <c r="A550" i="1" l="1"/>
  <c r="A551" i="1" s="1"/>
  <c r="A552" i="1" l="1"/>
  <c r="A553" i="1" s="1"/>
  <c r="A554" i="1" s="1"/>
  <c r="A555" i="1" s="1"/>
  <c r="A556" i="1" s="1"/>
  <c r="A557" i="1" s="1"/>
  <c r="A558" i="1" s="1"/>
  <c r="A559" i="1" s="1"/>
  <c r="A560" i="1" s="1"/>
  <c r="A561" i="1" s="1"/>
  <c r="A562" i="1" l="1"/>
  <c r="A563" i="1" s="1"/>
  <c r="A564" i="1" l="1"/>
  <c r="A565" i="1" s="1"/>
  <c r="A566" i="1" l="1"/>
  <c r="A567" i="1" s="1"/>
  <c r="A568" i="1" l="1"/>
  <c r="A569" i="1" l="1"/>
  <c r="A570" i="1" l="1"/>
  <c r="A571" i="1" s="1"/>
  <c r="A572" i="1" s="1"/>
  <c r="A573" i="1" s="1"/>
  <c r="A574" i="1" s="1"/>
  <c r="A575" i="1" s="1"/>
  <c r="A576" i="1" s="1"/>
  <c r="A577" i="1" s="1"/>
  <c r="A578" i="1" l="1"/>
  <c r="A579" i="1" s="1"/>
  <c r="A580" i="1" l="1"/>
  <c r="A581" i="1" s="1"/>
  <c r="A582" i="1" s="1"/>
  <c r="A583" i="1" l="1"/>
  <c r="A584" i="1" l="1"/>
  <c r="A585" i="1" s="1"/>
  <c r="A586" i="1" l="1"/>
  <c r="A587" i="1" s="1"/>
  <c r="A588" i="1" l="1"/>
  <c r="A589" i="1" l="1"/>
  <c r="A590" i="1" l="1"/>
  <c r="A591" i="1" s="1"/>
  <c r="A592" i="1" l="1"/>
  <c r="A593" i="1" s="1"/>
  <c r="A594" i="1" s="1"/>
  <c r="A595" i="1" s="1"/>
  <c r="A596" i="1" s="1"/>
  <c r="A597" i="1" s="1"/>
  <c r="A598" i="1" s="1"/>
  <c r="A599" i="1" s="1"/>
  <c r="A600" i="1" l="1"/>
  <c r="A601" i="1" s="1"/>
  <c r="A602" i="1" l="1"/>
  <c r="A603" i="1" s="1"/>
  <c r="A604" i="1" l="1"/>
  <c r="A605" i="1" l="1"/>
  <c r="A606" i="1" l="1"/>
  <c r="A607" i="1" s="1"/>
  <c r="A608" i="1" s="1"/>
  <c r="A609" i="1" s="1"/>
  <c r="A610" i="1" l="1"/>
  <c r="A611" i="1" l="1"/>
  <c r="A612" i="1" s="1"/>
  <c r="A613" i="1" s="1"/>
  <c r="A614" i="1" l="1"/>
  <c r="A615" i="1" s="1"/>
  <c r="A616" i="1" l="1"/>
  <c r="A617" i="1" l="1"/>
  <c r="A618" i="1" s="1"/>
  <c r="A619" i="1" s="1"/>
  <c r="A620" i="1" s="1"/>
  <c r="A621" i="1" s="1"/>
  <c r="A622" i="1" l="1"/>
  <c r="A623" i="1" s="1"/>
  <c r="A624" i="1" l="1"/>
  <c r="A625" i="1" l="1"/>
  <c r="A626" i="1" s="1"/>
  <c r="A627" i="1" s="1"/>
  <c r="A628" i="1" s="1"/>
  <c r="A629" i="1" l="1"/>
  <c r="A630" i="1" s="1"/>
  <c r="A631" i="1" s="1"/>
  <c r="A632" i="1" s="1"/>
  <c r="A633" i="1" s="1"/>
  <c r="A634" i="1" l="1"/>
  <c r="A635" i="1" s="1"/>
  <c r="A636" i="1" s="1"/>
  <c r="A637" i="1" s="1"/>
  <c r="A638" i="1" s="1"/>
  <c r="A639" i="1" s="1"/>
  <c r="A641" i="1" s="1"/>
  <c r="A642" i="1" s="1"/>
  <c r="A643" i="1" s="1"/>
  <c r="A644" i="1" l="1"/>
  <c r="A645" i="1" l="1"/>
  <c r="A646" i="1" l="1"/>
  <c r="A647" i="1" l="1"/>
  <c r="A648" i="1" s="1"/>
  <c r="A649" i="1" s="1"/>
  <c r="A650" i="1" s="1"/>
  <c r="A651" i="1" s="1"/>
  <c r="A652" i="1" s="1"/>
  <c r="A653" i="1" s="1"/>
  <c r="A654" i="1" s="1"/>
  <c r="A655" i="1" s="1"/>
  <c r="A656" i="1" l="1"/>
  <c r="A657" i="1" s="1"/>
  <c r="A658" i="1" s="1"/>
  <c r="A659" i="1" s="1"/>
  <c r="A660" i="1" s="1"/>
  <c r="A661" i="1" s="1"/>
  <c r="A662" i="1" s="1"/>
  <c r="A663" i="1" l="1"/>
  <c r="A664" i="1" l="1"/>
  <c r="A665" i="1" s="1"/>
  <c r="A666" i="1" l="1"/>
  <c r="A667" i="1" s="1"/>
  <c r="A668" i="1" s="1"/>
  <c r="A669" i="1" s="1"/>
  <c r="A670" i="1" s="1"/>
  <c r="A671" i="1" s="1"/>
  <c r="A672" i="1" s="1"/>
  <c r="A673" i="1" l="1"/>
  <c r="A674" i="1" s="1"/>
  <c r="A675" i="1" s="1"/>
  <c r="A676" i="1" s="1"/>
  <c r="A677" i="1" s="1"/>
  <c r="A678" i="1" s="1"/>
  <c r="A679" i="1" s="1"/>
  <c r="A680" i="1" s="1"/>
</calcChain>
</file>

<file path=xl/sharedStrings.xml><?xml version="1.0" encoding="utf-8"?>
<sst xmlns="http://schemas.openxmlformats.org/spreadsheetml/2006/main" count="5776" uniqueCount="2525">
  <si>
    <t>НОМЕР ПАТЕНТА</t>
  </si>
  <si>
    <t>НОМЕР В Б.Д.</t>
  </si>
  <si>
    <t>НАЗВАНИЕ</t>
  </si>
  <si>
    <t>СТРАНА</t>
  </si>
  <si>
    <t>УЗЕЛ КОНСТРУКЦИИ</t>
  </si>
  <si>
    <t>ОПИСАНИЕ</t>
  </si>
  <si>
    <t>ПРАКТИЧЕСКАЯ ЦЕННОСТЬ</t>
  </si>
  <si>
    <t>US3602364A</t>
  </si>
  <si>
    <t>Сегментированный ремень</t>
  </si>
  <si>
    <t>США</t>
  </si>
  <si>
    <t>КАТЕГОРИЯ</t>
  </si>
  <si>
    <t>Силовая часть</t>
  </si>
  <si>
    <t>Механическая часть</t>
  </si>
  <si>
    <t>Конструкционная часть</t>
  </si>
  <si>
    <t>Гусеница</t>
  </si>
  <si>
    <t>СРОК ГОДНОСТИ</t>
  </si>
  <si>
    <t>Истек</t>
  </si>
  <si>
    <t>ГОД</t>
  </si>
  <si>
    <t>Использование сегментов, а не цельной ленты, повышает ремонтопригодность. Пластик - дешевый материал, легкость в производстве (литье детали). Патент универсален и распространяется на все виды ремней</t>
  </si>
  <si>
    <t>US3850050A</t>
  </si>
  <si>
    <t>Бесступенчатая автоматическая коробка передач</t>
  </si>
  <si>
    <t>Коробка передач</t>
  </si>
  <si>
    <t>Бесступенчатая коробка, в которой первичный вал приводит в движение водило планетарной передачи, внутренняя шестерня соединена с выходным валом, а солнечная шестерня приводится в движение первичным валом через клиноременную передачу с расширяющимся шкивом, передаточное число которой регулируется центробежным устройством, приводимым в движение первичным валом.</t>
  </si>
  <si>
    <t>Упрощение управления снегоходом. Автоматическое изменение передаточного числа без ступеней. Автоматическое подстраивание трансмиссии к изменению сопротивлению движению (глубокий снег, подъем)</t>
  </si>
  <si>
    <t>Ламинированные защитные лобовые стекла</t>
  </si>
  <si>
    <t>US3881043A</t>
  </si>
  <si>
    <t>Лобовое стекло</t>
  </si>
  <si>
    <t xml:space="preserve">Повышение прочности и долговечности лобового стекла. Удержание осколоков стекла. </t>
  </si>
  <si>
    <t>Двухслойное лобовое стекло. На выбранную часть границы раздела между стеклом и полиуретаном наносится состав, повышающий адгезию, например связующее вещество, чтобы предотвратить расслоение компонентов лобового стекла. При этом площадь поверхности, обработанной адгезионным составом, ограничивается.</t>
  </si>
  <si>
    <t>Гибкая лента из пластика, состоящая из шарнирных сегментов (2 и более) с разделительными промежутками. С одной стороны каждого сегмента установлен полый цилиндр, а с другой стороны - сопрягающийся цилиндр. При соединении сегментов подобным образом, через них можно пропустить стержень, образовывая шарнирную конструкцию, при многократном повторении операции можно образовать гибкую ленту.</t>
  </si>
  <si>
    <t>Первичный отбор</t>
  </si>
  <si>
    <t>-</t>
  </si>
  <si>
    <t>+</t>
  </si>
  <si>
    <t>US20260055739A1</t>
  </si>
  <si>
    <t>Модификация двухтактного двигателя с учетом местоположения</t>
  </si>
  <si>
    <t>Не истек</t>
  </si>
  <si>
    <t>Система управления силовой установкой</t>
  </si>
  <si>
    <t>Система автоматической адаптации параметров работы двухтактного двигателя снегохода на основе геолокации (GPS), включая регулирование угла зажигания, состава смеси и выпускного клапана.</t>
  </si>
  <si>
    <t>Обеспечение стабильной работы двигателя при различном качестве топлива, повышение эффективности и снижение риска детонации.</t>
  </si>
  <si>
    <t>US20250389317A1</t>
  </si>
  <si>
    <t>Автоматизированные последовательные передачи</t>
  </si>
  <si>
    <t>Система ступенчатой трансмиссии с автоматическим последовательным переключением передач с использованием актуаторов и датчиков, без необходимости ручного управления сцеплением.</t>
  </si>
  <si>
    <t>Специальный механизм со смещаемым наружным барабаном и пружинами позволяет избежать заклинивания и дождаться момента для корректного включения</t>
  </si>
  <si>
    <t>Автоматизированная трансмиссия с двумя сцеплениями</t>
  </si>
  <si>
    <t>US6460425B1</t>
  </si>
  <si>
    <t>Вторичное сцепление вариатора с интегрированной обгонной муфтой, которая передаёт крутящий момент при разгоне и размыкает систему при обратном моменте, предотвращая «перетягивание» трансмиссии</t>
  </si>
  <si>
    <t>Повышает КПД, уменьшает износ ремня, улучшает отклик и backshifting, позволяет использовать более мягкие пружины, что значит снижение потерь</t>
  </si>
  <si>
    <t>US20250326462A1</t>
  </si>
  <si>
    <t>Регулируемый ременной привод в сборе, система и способ</t>
  </si>
  <si>
    <t>Узел регулировки приводного сцепления</t>
  </si>
  <si>
    <t>Система регулировки параметров сцепления (угол/положение элементов, влияющих на обороты включения и характер переключения) с упрощённым доступом и настройкой.</t>
  </si>
  <si>
    <t>Упрощает настройку трансмиссии под условия (снег, нагрузка), снижает время обслуживания, но не даёт прироста КПД напрямую</t>
  </si>
  <si>
    <t>US20250389301A1</t>
  </si>
  <si>
    <t>Предохранитель сцепления</t>
  </si>
  <si>
    <t>Силовая часть (защитный кожух)</t>
  </si>
  <si>
    <t>Защитный кожух сцепления</t>
  </si>
  <si>
    <t>Изогнутый кожух между ведущим и ведомым шкивами снегохода, отводящий мусор и осколки ремня от водителя.</t>
  </si>
  <si>
    <t>Повышает безопасность, защищает узел от снега, грязи и механических воздействий, но не улучшает силовую передачу</t>
  </si>
  <si>
    <t>US20250283531A1</t>
  </si>
  <si>
    <t>Бесступенчатая трансмиссия для транспортных средств повышенной проходимости и сопутствующие компоненты</t>
  </si>
  <si>
    <t>Ведущий шкив вариатора с пауком, центробежными рычагами и узлом передачи крутящего момента на винтовом штифте</t>
  </si>
  <si>
    <t>Повышает ресурс и стабильность работы вариатора за счёт компенсации износа, уменьшает люфт и шум, упрощает замену изнашиваемых элементов, позволяет сделать узел компактнее и уже, потенциально снижая массу и облегчая компоновку</t>
  </si>
  <si>
    <t>JP2025146727A</t>
  </si>
  <si>
    <t>Клиноремень с открытыми боковыми гранями и зубьями, его применение и ременная передача</t>
  </si>
  <si>
    <t>Япония</t>
  </si>
  <si>
    <t>Ремень вариатора CVT</t>
  </si>
  <si>
    <t>Трансмиссия</t>
  </si>
  <si>
    <t>Патент описывает ведущий шкив CVT для снегохода и другой внедорожной техники. Ключевая новизна - узел передачи крутящего момента между пауком и подвижным шкивом с роликом/ползуном/кнопочным блоком на винтовом штифте, который компенсирует износ по мере работы, а также более компактная компоновка со смещением приводного узла и узла передачи момента примерно на 60°.</t>
  </si>
  <si>
    <t>Клиноремень с зубчатой внутренней поверхностью, выполненный из сжатого резинового слоя с покрывающим тканевым слоем. Вершины зубьев на внутренней стороне имеют плоскую форму и чередуются с впадинами вдоль длины ремня.</t>
  </si>
  <si>
    <t>работает в условиях контакта с шкивами и валом, передаёт крутящий момент</t>
  </si>
  <si>
    <t>Устройство непрерывного изменения степени сжатия двигателя</t>
  </si>
  <si>
    <t>CN120007438A</t>
  </si>
  <si>
    <t>Китай</t>
  </si>
  <si>
    <t>Кривошипно-шатунный механизм</t>
  </si>
  <si>
    <t>Механизм изменения степени сжатия двигателя за счёт поворота эксцентриковой втулки относительно коленчатого вала через систему зубчатой передачи и регулирующего механизма.</t>
  </si>
  <si>
    <t>позволяет изменять степень сжатия двигателя в процессе работы, повышается его топливная экономичность и КПД, обеспечивается лучшая адаптация к различным режимам нагрузки, снижается риск детонации и износ элементов</t>
  </si>
  <si>
    <t>EP4582719A1</t>
  </si>
  <si>
    <t>Германия, Франция</t>
  </si>
  <si>
    <t>Ведомое сцепление для бесступенчатой трансмиссии</t>
  </si>
  <si>
    <t>Ведомый шкив/вторичное сцепление CVT, геликсный узел</t>
  </si>
  <si>
    <t>Ведомое сцепление CVT с геликсным узлом, включающим роликовую втулку, геликс с роликовыми дорожками, пружину и наружную гильзу. Ролики перемещаются по дорожкам геликса, обеспечивая осевое перемещение подвижного шкива относительно неподвижного. Конструкция также предусматривает удержание смазки внутри узла, уплотнения, износостойкие покрытия и элементы охлаждения.</t>
  </si>
  <si>
    <t>Повышает ресурс и стабильность работы вторичного сцепления, снижает износ и загрязнение узла, улучшает охлаждение и позволяет компактнее разместить трансмиссию в технике.</t>
  </si>
  <si>
    <t>++</t>
  </si>
  <si>
    <t>AU2024340347A1</t>
  </si>
  <si>
    <t>Ведущее сцепление для бесступенчатой трансмиссии</t>
  </si>
  <si>
    <t>Австралия</t>
  </si>
  <si>
    <t>Ведущий шкив / первичное сцепление CVT</t>
  </si>
  <si>
    <t>Муфта вариатора, в которой направляющие каналы башенного типа встроены в блок-паук, а радиальные рычаги с независимыми ползунами расположены на подвижном шкиве. В конструкцию также входят элементы защиты от загрязнений, такие как перегородка, юбка и уплотнитель.</t>
  </si>
  <si>
    <t>Повышает жёсткость и ресурс узла, снижает попадание грязи и износ внутренних направляющих, уменьшает число деталей и повышает стабильность работы вариатора.</t>
  </si>
  <si>
    <t xml:space="preserve">Бесступенчатая трансмиссия </t>
  </si>
  <si>
    <t>US20240410465A1</t>
  </si>
  <si>
    <t>Система охлаждения</t>
  </si>
  <si>
    <t>Кожух/воздуховоды/воздушные каналы вариатора</t>
  </si>
  <si>
    <t>корпус бесступенчатой трансмиссии с воздуховодами, каналами, направляющими и крышкой, обеспечивающими подачу наружного воздуха к шкивам вариатора и отвод нагретого воздуха.</t>
  </si>
  <si>
    <t>Улучшает охлаждение узлов вариатора, снижает перегрев ремня и шкивов, повышает стабильность работы и ресурс трансмиссии</t>
  </si>
  <si>
    <t>US20260009429A1</t>
  </si>
  <si>
    <t>Редуктор в сборе для снегохода</t>
  </si>
  <si>
    <t>Узел между ременной передачей и приводным валом гусеницы</t>
  </si>
  <si>
    <t>Многодисковая сухая фрикционная муфта, передающая момент до заданного порога и обеспечивающая проскальзывание при его превышении за счёт пакета чередующихся дисков с регулируемым прижимом (пружина + шимы)</t>
  </si>
  <si>
    <t>Защита трансмиссии от ударных нагрузок, увеличение ресурса узлов, возможность настройки и быстрой замены модуля</t>
  </si>
  <si>
    <t>US20260008508A1</t>
  </si>
  <si>
    <t>Натяжной ролик в сборе для снегохода</t>
  </si>
  <si>
    <t>Натяжной ролик ремня, кронштейн крепления, подшипниковый узел</t>
  </si>
  <si>
    <t>Позволяет адаптировать передачу под разные передаточные числа, использовать ремни разной длины и уменьшать нагрузку на зубья ремня и звездочек за счет большего обхвата.</t>
  </si>
  <si>
    <t>Система охлаждения вариаторной трансмиссии (CVT)</t>
  </si>
  <si>
    <t>US12510146B2</t>
  </si>
  <si>
    <t>Корпус CVT, воздуховоды, первичный и вторичный шкивы с вентиляторами</t>
  </si>
  <si>
    <t>Система охлаждения вариаторной трансмиссии с разделением корпуса на зоны первичного и вторичного шкивов. Воздух поступает через впуск в зону первичного сцепления, затем направляется по встроенному каналу (air passage) в зону вторичного сцепления. Поток создаётся за счёт вращающихся вентиляторов на шкивах и перепада давления. Геометрия каналов (сужение, направление) увеличивает скорость и эффективность теплоотвода.</t>
  </si>
  <si>
    <t xml:space="preserve">
Узел натяжного ролика для ременной передачи снегохода, устанавливаемый на корпус ременной передачи. Состоит из кронштейна, промежуточной стойки и подшипника, по поверхности которого огибается ремень. Позволяет изменять траекторию и длину пути ремня между ведущей и ведомой звездочками, благодаря чему можно использовать ремни и звездочки разных размеров и повышать угол обхвата ремня.</t>
  </si>
  <si>
    <t>Существенно повышает ресурс ремня и шкивов за счёт контролируемого охлаждения. Особенно актуально для мощных снегоходов. Может быть внедрено без усложнения трансмиссии, а за счёт формы корпуса.</t>
  </si>
  <si>
    <t>US12480565B2</t>
  </si>
  <si>
    <t>Редуктор в сборе для транспортного средства</t>
  </si>
  <si>
    <t>Зубчатый редуктор с обгонными муфтами</t>
  </si>
  <si>
    <t>Механизм с двумя параллельными валами и четырьмя шестернями, из которых две оснащены обгонными муфтами. Обеспечивает автоматическое переключение направления передачи крутящего момента: при большей скорости одного вала он становится ведущим, при изменении соотношения скоростей поток мощности автоматически меняет направление. Используются две кинематические ветки, одна из которых всегда находится в режиме холостого хода</t>
  </si>
  <si>
    <t>Обеспечивает двунаправленную передачу мощности без применения сцеплений и синхронизаторов. Позволяет реализовать рекуперацию энергии (работа электромотора как генератора), снижает потери и упрощает конструкцию гибридной трансмиссии. Повышает надежность и уменьшает массу узла.</t>
  </si>
  <si>
    <t>US20250144995A1</t>
  </si>
  <si>
    <t>Трансмиссии с электрорегулировкой</t>
  </si>
  <si>
    <t>Планетарный вариатор с электромашинами</t>
  </si>
  <si>
    <t>Электромеханическая трансмиссия с составным планетарным механизмом (2 планетарных ряда). Кольцевая шестерня первого ряда связана с ДВС. Солнечные шестерни связаны с двумя мотор-генераторами. Водила объединены и передают момент на выход. Регулирование передаточного числа осуществляется за счёт управления скоростями мотор-генераторов. Конструкция использует параллельные оси вращения для компактности. Реализованы режимы: низкая, средняя и высокая скорость с различной кинематикой (фиксация элементов, перераспределение потоков мощности).</t>
  </si>
  <si>
    <t>Устранение проскальзывания и износа ремня. Повышение КПД и надежности в тяжёлых условиях (грязь, снег). Возможность рекуперации энергии. Более точное управление крутящим моментом. Компактная компоновка для внедорожной техники.</t>
  </si>
  <si>
    <t>Реверсивные ременные приводы для снегоходов</t>
  </si>
  <si>
    <t>US20240294231A1</t>
  </si>
  <si>
    <t>реверсивный ременный привод трансмиссии / механизм заднего хода</t>
  </si>
  <si>
    <t>Реверсивный ременный привод для снегохода, в котором между входным валом редуктора и ведущим шкивом установлен планетарный механизм и подвижная селекторная муфта. В прямом режиме муфта формирует прямую кинематическую цепь, обходящую планетарный механизм, а в режиме заднего хода включает планетарный механизм, изменяя направление вращения выходного шкива и, соответственно, гусеницы. Конструкция предназначена для снегоходов с нереверсивным двигателем</t>
  </si>
  <si>
    <t>Позволяет реализовать задний ход без сложного цепного редуктора в масляной ванне, уменьшает массу и сложность трансмиссии, снижает износ деталей, упрощает компоновку и повышает надёжность системы реверса.</t>
  </si>
  <si>
    <t>Флайвейт, вариаторные сцепления и способы настройки флайвейт</t>
  </si>
  <si>
    <t>US20240019028A1</t>
  </si>
  <si>
    <t>Грузики вариатора первичного сцепления CVT</t>
  </si>
  <si>
    <t>Грузики вариатора с возможностью тонкой настройки массы и положения центра масс. В конструкции предусмотрен выступ с первым соединителем для установки дополнительного груза дистально от кулачковой поверхности, а в некоторых вариантах и второй соединитель для установки груза ближе к кулачковой поверхности. За счёт этого можно отдельно настраивать момент первичного срабатывания сцепления и характер работы вариатора на средних и высоких оборотах, особенно для турбированных двигателей, где обычный подбор массы грузиков даёт компромисс между стартом и разгоном.</t>
  </si>
  <si>
    <t>Позволяет гибко и точно настраивать вариатор под конкретный двигатель и режим эксплуатации, улучшать старт с места и разгон на средних/высоких оборотах, снижать компромисс между ранним и поздним включением сцепления. Особенно полезно для форсированных и турбированных двигателей снегоходов.</t>
  </si>
  <si>
    <t>EP4459158A1</t>
  </si>
  <si>
    <t>Патент описывает многоступенчатую механическую трансмиссию с «бесшовным» переключением передач. Используются скользящие шестерни, которые одновременно выполняют роль зацепляющейся шестерни и муфты переключения. Введён кулачковый механизм с пружиной, который преобразует радиальную силу в осевую, обеспечивая автоматическое перемещение слайдера при изменении момента. При переключении вверх два слайдера кратковременно находятся в зацеплении, после чего один автоматически выходит из зацепления без разрыва потока мощности. Геометрия кулачка оптимизирована для уменьшения габаритов.</t>
  </si>
  <si>
    <t>Обеспечивает переключение передач без разрыва потока мощности, повышает плавность разгона и снижает ударные нагрузки. Компактная компоновка (уменьшение длины валов и расстояния между ними) важна для мотоциклов, ATV, снегоходов. Может быть применена в AMT/MT для повышения эффективности и динамики.</t>
  </si>
  <si>
    <t>EP4481241A1</t>
  </si>
  <si>
    <t>Механизм переключения</t>
  </si>
  <si>
    <t>Введён дополнительный кулачковый контакт между барабаном переключения и вилкой, обеспечивающий дополнительное осевое перемещение помимо направляющего паза. Перемещение формируется взаимодействием выступа барабана и контактной поверхности вилки.</t>
  </si>
  <si>
    <t>Повышение надежности за счёт разгрузки направляющего паза; улучшение зацепления; увеличение точности и хода переключения; возможность дифференцировать усилия при переключении вверх и вниз без увеличения габаритов.</t>
  </si>
  <si>
    <t>EP4474680A1</t>
  </si>
  <si>
    <t>Ступенчатая трансмиссия (секвентальная / AMT), механизм переключения передач</t>
  </si>
  <si>
    <t>Ступенчатая трансмиссия с последовательным переключением передач, включающая механизм сдвига шестерён через осевое перемещение слайдеров. Используется один барабан переключения с направляющими канавками и сегментным кулачковым механизмом, создающим различное сопротивление вращению при переключении вверх и вниз. Обеспечивается кратковременное двойное зацепление передач для реализации бесшовного переключения без разрыва потока мощности. Конструкция позволяет удерживать барабан в промежуточном положении при понижении передачи для синхронизации скоростей.</t>
  </si>
  <si>
    <t>Обеспечение переключения передач без разрыва мощности, упрощение конструкции по сравнению с многокамовыми механизмами, снижение габаритов трансмиссии и повышение надёжности работы.</t>
  </si>
  <si>
    <t>EP4528127A1</t>
  </si>
  <si>
    <t>Пружины кулачкового механизма МКП размещены внутри вала в радиальных отверстиях, соединённых с масляным каналом. Радиальная сила пружины преобразуется через наклонные cam-поверхности в осевое перемещение слайдера. Введён опорный элемент внутри масляного канала для стабилизации работы пружин. Возможна дополнительная нагрузка за счёт давления масла. Геометрия отверстий обеспечивает сохранение прочности вала.</t>
  </si>
  <si>
    <t>Повышение усилия переключения без увеличения габаритов; уменьшение массы и размеров трансмиссии; повышение надёжности за счёт сохранения прочности вала; улучшение быстродействия переключения передач без разрыва мощности; возможность использования гидравлического усиления.</t>
  </si>
  <si>
    <t>Трансмиссия снегохода</t>
  </si>
  <si>
    <t>Россия</t>
  </si>
  <si>
    <t>EA048612B1</t>
  </si>
  <si>
    <t>Цепная передача и механизм реверса трансмиссии снегохода</t>
  </si>
  <si>
    <t>Повышение надёжности, ресурса и ремонтопригодности трансмиссии; уменьшение вибраций и провисания цепи; улучшение стабильности зацепления цепи со звёздочками; снижение износа натяжителя за счёт ролика качения вместо чистого скольжения; повышение долговечности вилок переключения и узла реверса; возможность ремонта корпуса без полной замены.</t>
  </si>
  <si>
    <t>Клиноременная передача с необработанными краями, способ ее использования и механизм ременной передачи</t>
  </si>
  <si>
    <t>US20250314285A1</t>
  </si>
  <si>
    <t>Ремень вариатора</t>
  </si>
  <si>
    <t>Обеспечивает функцию моторного торможения без дополнительных механизмов, снижает тормозной путь, упрощает конструкцию трансмиссии</t>
  </si>
  <si>
    <t>RU2840559C2</t>
  </si>
  <si>
    <t>Зубчатый клиновой ремень с необработанной кромкой</t>
  </si>
  <si>
    <t>Повышение эффективности моторного торможения без изменения конструкции шкивов, сокращение тормозного пути, сохранение прочности и ресурса ремня</t>
  </si>
  <si>
    <t>US20230272827A1</t>
  </si>
  <si>
    <t>Вес сцепления для бесступенчатой трансмиссии</t>
  </si>
  <si>
    <t>Первичное сцепление (груз)</t>
  </si>
  <si>
    <t>Груз вариатора с оптимизированным положением центра масс относительно оси вращения и точки контакта с роликом (отношение X/Y примерно 0,5-0,68), а также возможностью регулировки массы через вставные капсулы, что позволяет изменять характеристику замыкания шкивов</t>
  </si>
  <si>
    <t>Точная настройка характеристик включения вариатора (обороты, скорость замыкания, передаточная кривая) без замены всего узла, повышение адаптивности трансмиссии под разные условия эксплуатации</t>
  </si>
  <si>
    <t>SE2450184A1</t>
  </si>
  <si>
    <t>Электрический силовой агрегат для гусеничного транспортного средства и гусеничное транспортное средство с таким агрегатом</t>
  </si>
  <si>
    <t>Швеция</t>
  </si>
  <si>
    <t>Привод гусеницы, приводной вал, электродвигатель, муфта, тормозной узел</t>
  </si>
  <si>
    <t>Решение позволяет уменьшить механические потери по сравнению с классической схемой через вариатор/редуктор, упростить компоновку машины, снизить шум, повысить КПД и упростить обслуживание. Практическая ценность особенно высока как пример перехода к электрической трансмиссии с более простой кинематикой и возможностью модульной замены приводного узла.</t>
  </si>
  <si>
    <t>Бесступенчатая трансмиссия с системой, имеющей различные угловые поверхности</t>
  </si>
  <si>
    <t>US20230313867A1</t>
  </si>
  <si>
    <t>Вариатор, ремень CVT</t>
  </si>
  <si>
    <t>Система CVT, в которой поверхности шкивов на разных сторонах вариатора имеют разные углы наклона, а боковые поверхности ремня выполнены несимметричными и соответствуют этим углам. Идея состоит в том, чтобы уменьшить перекос ремня при переходе от холостого хода к полному смыканию шкивов, обеспечить более полный контакт ремня со щеками шкивов, снизить проскальзывание и уменьшить нагрев.</t>
  </si>
  <si>
    <t>Электрический приводной узел, в котором электродвигатель установлен непосредственно на конце приводного вала, несущего звездочку гусеницы. Передача мощности осуществляется без традиционного редуктора или вариатора, через прямое соединение либо муфту. Дополнительно предусмотрены варианты с корпусом, подшипниковой опорой, шарнирным механизмом для упрощения обслуживания, тормозным узлом и даже двумя электромоторами на концах одного вала.</t>
  </si>
  <si>
    <t>повышение эффективности передачи момента, снижение тепловыделения, уменьшение износа ремня и шкивов, а также потенциальное улучшение стабильности работы вариатора под нагрузкой. Может быть полезен как пример модернизации ременно-вариаторной передачи без полного изменения общей схемы трансмиссии.</t>
  </si>
  <si>
    <t>WO2023166955A1</t>
  </si>
  <si>
    <t>бесступенчатая трансмиссия</t>
  </si>
  <si>
    <t>Ведущий вариатор, подвижный шкив, рампа грузиков, система охлаждения</t>
  </si>
  <si>
    <t>CVT, в котором между рамп-пластиной и подвижным ведущим шкивом формируется сквозное радиальное отверстие при выходе грузиков на внешний радиус. За счет этого между деталями проходит поток воздуха и улучшается охлаждение подвижного шкива. Конструкция направлена на снижение перегрева шкива и ремня, а также на уменьшение ускоренного износа V-ремня. Дополнительно описаны форма карманов под грузики, выступы рампы и возможность сохранения прохода воздуха и в других режимах работы.</t>
  </si>
  <si>
    <t>Возможность повысить ресурс ремня вариатора и снизить тепловую нагрузку на ведущий шкив без радикальной смены схемы трансмиссии. Полезно для техники с вариатором, работающей под длительной нагрузкой и в загрязненной среде, где перегрев ремня и шкивов напрямую влияет на надежность.</t>
  </si>
  <si>
    <t>EP4446622A1</t>
  </si>
  <si>
    <t>Транспортное средство</t>
  </si>
  <si>
    <t>Сцепление/коробка передач/система управления</t>
  </si>
  <si>
    <t>Устранение провала тяги при переключении; повышение ускорения; улучшение динамики и отклика трансмиссии; применимо в спортивной технике</t>
  </si>
  <si>
    <t>Способ управления переключением передач, при котором во время сближения кулачков сцепление удерживается в частично включенном состоянии, а момент двигателя увеличивается заранее. Это обеспечивает передачу повышенного момента сразу после зацепления.</t>
  </si>
  <si>
    <t>EP4448315A1</t>
  </si>
  <si>
    <t>Гибридный двигатель внутреннего сгорания</t>
  </si>
  <si>
    <t>Первичный привод, обгонная муфта, электромашина, входной вал трансмиссии</t>
  </si>
  <si>
    <t>Гибридный ДВС для легких транспортных средств, в котором электромашина связана с первичным приводом и входным валом трансмиссии через обгонную муфту. Схема позволяет передавать момент от ДВС на трансмиссию, использовать электромотор для движения и старта двигателя, а также работать в режиме генератора и рекуперации без сложной громоздкой компоновки.</t>
  </si>
  <si>
    <t>Позволяет создать компактный и менее тяжелый гибридный привод для мотоциклов, ATV, снегоходов и другой легкой техники; дает электрический ход на малых скоростях, рекуперацию, запуск ДВС электромашиной и снижение расхода топлива без сложной классической автомобильной гибридной схемы.</t>
  </si>
  <si>
    <t>СПОСОБ ЗАКРЫТИЯ ШЕСТЕРЕННЫХ КОЛЕЦ АВТОМАТИЧЕСКИХ КОРОБКИ ПЕРЕДАЧ С ИСПОЛЬЗОВАНИЕМ ЗЕРКАЛЬНЫХ МУФТ С ЭЛЕКТРОМАГНИТНЫМ УПРАВЛЕНИЕМ</t>
  </si>
  <si>
    <t>RU2022127382A</t>
  </si>
  <si>
    <t>Полумуфты передач, обгонные муфты, приводной и ведомый валы, электронный блок управления</t>
  </si>
  <si>
    <t>Потенциально позволяет переключать передачи без разрыва потока мощности, повысить плавность работы АКПП, надежность и адаптивность трансмиссии к дорожным условиям и нагрузке. Может быть полезно для транспортных машин, где важны непрерывная тяга и автоматизация переключения.</t>
  </si>
  <si>
    <t>RU2794007C1</t>
  </si>
  <si>
    <t>Цепной привод, реверс, механизм натяжения цепи, вилки переключения</t>
  </si>
  <si>
    <t>Конструкция трансмиссии снегохода с цепным картером, входным и выходным валами, реверсивной осью, цепной передачей и усовершенствованной системой натяжения. Отличия: уменьшенное межосевое расстояние валов, съёмный сектор ограничения хода наружной вилки, регулировочный винт с опорной втулкой, натяжитель с опорой в крышку, стальной ролик на подшипнике, дополнительные направляющие цепи, а также усиленные вилки переключения и возможность ремонтного восстановления посадочного места регулировочного узла.</t>
  </si>
  <si>
    <t>Повышает надёжность и ресурс цепной трансмиссии снегохода, снижает колебания цепи, улучшает стабильность зацепления звёздочек, упрощает регулировку и ремонт. Особенно полезно для тяжёлых условий эксплуатации, где важны долговечность, ремонтопригодность и надёжная работа реверса.</t>
  </si>
  <si>
    <t>CN217778348U</t>
  </si>
  <si>
    <t>Система привода гибридной трансмиссии</t>
  </si>
  <si>
    <t>Приводной вал, входной и выходной валы, сцепление, генератор, дифференциал, передаточные шестерни</t>
  </si>
  <si>
    <t>Гибридная трансмиссионная система, в которой объединены двигатель, приводной электромотор и генератор. Конструкция включает соосные входной и приводной валы, выходной вал с дифференциалом, передаточные шестерни и сцепление с наружной и внутренней ступицами. Система позволяет реализовать последовательный и параллельный режимы работы, прямой привод, генерацию электроэнергии и рекуперацию тормозной энергии за счёт разного сочетания работы ДВС, двух электромашин и сцепления.</t>
  </si>
  <si>
    <t>Позволяет получить несколько режимов работы гибридного привода в одной сравнительно компактной схеме: тяга от электромотора, совместная работа ДВС и электромотора, зарядка батареи генератором и рекуперация. Практически ценно для повышения топливной экономичности, снижения выбросов и более гибкой адаптации трансмиссии к разным дорожным условиям и уровню заряда батареи.</t>
  </si>
  <si>
    <t>US20220397194A1</t>
  </si>
  <si>
    <t>Электронный вариатор первичного сцепления</t>
  </si>
  <si>
    <t>Ведущий шкив CVT с электронным управлением: актуатор (электродвигатель + редуктор), винтовая пара (наружный и внутренний винты), скользящая опора, подвижный и неподвижный диски, центробежная стартовая муфта, контроллер, датчики.</t>
  </si>
  <si>
    <t>Система управления бесступенчатой трансмиссией (CVT) для квадроциклов, снегоходов и других рекреационных транспортных средств. Ведущий шкив перемещается электродвигателем через винтовой механизм, что позволяет точно регулировать передаточное отношение. Контроллер использует обратную связь по положению шкива, оборотам двигателя, положению дросселя, данным с датчиков подвески и колёс. Реализованы режимы: автоматический, ручной (с фиксированными «виртуальными» передачами), гидростатический. Функции: автоматическое снижение нагрузки при прыжках (detection of airborne state), возврат шкива в домашнее положение при потере питания или через внешний источник, настройка профиля вождения (экономичный/спортивный) и интенсивности переключений.</t>
  </si>
  <si>
    <t> Компактный актуатор встроен в монтажную пластину, ремень можно заменить без демонтажа привода. Центробежная стартовая муфта исключает необходимость управлять сцеплением через контроллер. Защита от перегрузок при «прыжках» увеличивает ресурс трансмиссии. Ручной режим с дискретными передачами имитирует механическую коробку, привычную для многих водителей.</t>
  </si>
  <si>
    <t>Снегоход с гибридным приводом и комплект для модернизации снегохода</t>
  </si>
  <si>
    <t>Канада</t>
  </si>
  <si>
    <t>CA3216930A1</t>
  </si>
  <si>
    <t>Вариатор (CVT), промежуточный вал, электрическая машина, ДВС, система управления</t>
  </si>
  <si>
    <t>Гибридная силовая установка: ДВС + вариатор + электрическая машина, подключенная к промежуточному валу. Реализованы режимы: ДВС, электрический, гибридный. Электродвигатель выполняет функции буста и рекуперации, а также антипробуксовки и антиопрокидывания за счёт тормозного момента. Управление осуществляется через контроллер с датчиками скорости, положения, ускорения и наклона. Возможна реализация как отдельного кита для модернизации существующих снегоходов.</t>
  </si>
  <si>
    <t>CVT сам отключает ДВС в электрическом режиме (нет тягового сопротивления). Не нужна дополнительная муфта сцепления. Электромотор может активно помогать в управляемости (борьба с подъёмом лыж и буксованием) быстрее и точнее, чем регулировка ДВС. Снижение расхода, предложен также комплект для дооснащения существующих снегоходов.</t>
  </si>
  <si>
    <t>US11668356B2</t>
  </si>
  <si>
    <t>Центробежный груз для бесступенчатой трансмиссии</t>
  </si>
  <si>
    <t>Грузы первичного вариатора / первичное сцепление CVT</t>
  </si>
  <si>
    <t>Даёт возможность точной настройки включения вариатора, изменения кривой переключения и адаптации трансмиссии под массу машины, двигатель и режим эксплуатации без полной замены грузов. Практически полезно для спортивной, тюнинговой и утилитарной техники.</t>
  </si>
  <si>
    <t>WO2023112322A1</t>
  </si>
  <si>
    <t>Устройство управления трансмиссией</t>
  </si>
  <si>
    <t>Франция, Япония</t>
  </si>
  <si>
    <t>Система управления коробкой передач, сцепление, приводы переключения</t>
  </si>
  <si>
    <t>Устройство управления автоматизированной трансмиссией с кулачковым зацеплением. Система включает актуатор сцепления, актуатор переключения передач, устройство регулирования крутящего момента двигателя и электронный блок управления. Ключевая особенность - изменение алгоритма управления сцеплением и крутящим моментом двигателя в зависимости от режима работы силового агрегата (ведущий или ведомый режим) в момент переключения. Также учитываются различные режимы нагрузки (высокая/низкая), что позволяет адаптировать процесс размыкания/замыкания сцепления и снятия нагрузки с зубчатого зацепления для ускорения и сглаживания переключения передач.</t>
  </si>
  <si>
    <t>Позволяет снизить время переключения передач, уменьшить потери тяги и повысить комфорт управления за счёт адаптивного управления сцеплением и моментом. Особенно актуально для спортивной и внедорожной техники (в т.ч. снегоходов), где важна динамика и надежность переключений.</t>
  </si>
  <si>
    <t>WO2023112324A1</t>
  </si>
  <si>
    <t>Устройство управления переключением передач</t>
  </si>
  <si>
    <t>Система управления переключением передач АКПП: сцепление, актуатор сцепления, актуатор переключения, блок регулирования крутящего момента</t>
  </si>
  <si>
    <t>Патент описывает устройство управления переключением передач для автоматической трансмиссии. При переключении сначала уменьшают крутящий момент двигателя в момент вывода зацепления, затем после завершения кратковременно восстанавливают момент, а затем снова уменьшают его</t>
  </si>
  <si>
    <t>Для классической снегоходной CVT-трансмиссии практическая ценность ограниченная. Может быть полезен как ориентир для электронного управления перспективной роботизированной трансмиссией.</t>
  </si>
  <si>
    <t>WO2023112325A1</t>
  </si>
  <si>
    <t>Практически ценен как алгоритм управления роботизированной коробкой передач с кулачковым зацеплением. Для классической CVT-системы снегохода применимость ограничена (нет ступенчатого переключения). Однако может быть полезен при разработке гибридных трансмиссий (CVT + ступенчатая передача) или автоматизированных коробок для внедорожной техники.</t>
  </si>
  <si>
    <t>Алгоритм управления переключением передач, при котором сцепление полностью размыкается для выполнения разъединения а затем сразу после его завершения начинается включение сцепления (через полусцепление). Одновременно регулируется крутящий момент двигателя: он снижается при размыкании сцепления и начинает восстанавливаться сразу после выхода из зацепления. Это позволяет сократить время потери тяги и ускорить повторное включение передачи.</t>
  </si>
  <si>
    <t>Система управления муфты сцепления АКПП: сцепление, актуаторы, управление моментом</t>
  </si>
  <si>
    <t>Регулируемый рычаг для центробежного привода шкива бесступенчатой трансмиссии</t>
  </si>
  <si>
    <t>US20230124772A1</t>
  </si>
  <si>
    <t>Центробежный актуатор ведущего шкива, рычаг-грузик</t>
  </si>
  <si>
    <t>Регулируемый рычаг центробежного механизма вариатора с возможностью установки съёмных грузов в нескольких точках (минимум 2-3 точки регулировки). За счёт изменения массы и её распределения (головная часть и хвостовая часть рычага) можно точно настраивать характеристики CVT: момент начала смыкания шкива, обороты, отклик и поведение при нагрузке. Регулировка реализуется без замены штатного рычага - только добавлением/заменой грузов (болты, шайбы и т.д.).</t>
  </si>
  <si>
    <t>US20230030435A1</t>
  </si>
  <si>
    <t>Бесступенчатая трансмиссия с регулируемым ускорением и замедлением</t>
  </si>
  <si>
    <t>Ведомый шкив вариатора, подвижный шкив, настроечный паз в воротнике шкива</t>
  </si>
  <si>
    <t>Патент описывает ведомый шкив вариатора с треугольным настроечным пазом в подвижной щеке. Паз имеет отдельные стороны для ускорения и замедления, расположенные под разными углами, благодаря чему можно раздельно настраивать характер разгона и торможения двигателем.</t>
  </si>
  <si>
    <t>Позволяет тонко настраивать поведение вариатора: отдельно регулировать отклик на разгоне и на сбросе газа, улучшать управляемость, плавность хода и эффективность моторного торможения. Полезно как направление модернизации вторичного шкива CVT.</t>
  </si>
  <si>
    <t>Позволяет адаптировать вариатор под разные условия (высота, снег, нагрузка), улучшить отклик на газ, стабилизировать обороты двигателя, повысить эффективность разгона, полезно для модернизации CVT без серьёзных конструктивных изменений.</t>
  </si>
  <si>
    <t>US20210148460A1</t>
  </si>
  <si>
    <t>Устройство управления переключением передач для автоматической коробки передач автомобиля</t>
  </si>
  <si>
    <t>Трансмиссия (АКПП/вариатор, управление переключением)</t>
  </si>
  <si>
    <t>Алгоритм управления понижением передачи в автоматической трансмиссии с гидротрансформатором и блокировочной муфтой. При переходе со 2-й на 1-ю передачу сначала увеличивается крутящий момент двигателя (через включенную блокировку), затем до достижения синхронной скорости муфта блокировки размыкается. Дополнительно учитываются скорости изменения оборотов и задержки срабатывания для точного момента размыкания.</t>
  </si>
  <si>
    <t>Позволяет снизить удар при переключении, улучшить управляемость оборотов и комфорт. Прямо влияет на ресурс трансмиссии и качество езды. Может быть применено в CVT/гибридных схемах.</t>
  </si>
  <si>
    <t>EP4001036A1</t>
  </si>
  <si>
    <t>двигатель, генератор, электромотор</t>
  </si>
  <si>
    <t>Гибридное транспортное средство серийного типа, в котором двигатель внутреннего сгорания приводит генератор, а тяговый электромотор питается от генератора и/или аккумулятора. Контроллер снижает нагрузочный момент генератора до ускорения, за счёт чего повышаются обороты двигателя без увеличения его мощности. Это формирует запас мощности, который используется при подаче команды на ускорение, обеспечивая быстрый отклик тягового электромотора независимо от уровня заряда аккумулятора.</t>
  </si>
  <si>
    <t>Обеспечивает стабильную динамику разгона независимо от состояния аккумулятора, снижает требования к его ёмкости, уменьшает задержку отклика силовой установки и позволяет ограничить рост расхода топлива по сравнению с традиционными методами предварительного раскручивания двигателя.</t>
  </si>
  <si>
    <t>US20200393232A1</t>
  </si>
  <si>
    <t>Устройство для регулировки сцепления и способ регулировки сцепления</t>
  </si>
  <si>
    <t>Инструмент для обслуживания</t>
  </si>
  <si>
    <t>Инструмент для регулировки и диагностики вариатора (муфты CVT)</t>
  </si>
  <si>
    <t>Устройство и метод выравнивания первичной и вторичной муфт вариатора, позволяющие измерять их взаимное положение под нагрузкой, близкой к реальным условиям эксплуатации. Включает преднагружатель (пружинный механизм или аналог), создающий усилие между муфтами, и измерительную планку для определения смещений по четырём направлениям. На основе измерений производится корректировка положения муфт с использованием регулировки двигателя или креплений трансмиссии.</t>
  </si>
  <si>
    <t>Повышает точность настройки вариатора в рабочих условиях, снижает износ ремня, уменьшает потери на проскальзывание и перегрев, повышает надёжность и эффективность трансмиссии. Устраняет недостаток традиционной регулировки без нагрузки.</t>
  </si>
  <si>
    <t>Устройство передачи движущей силы транспортного средства</t>
  </si>
  <si>
    <t>US20200378494A1</t>
  </si>
  <si>
    <t>Гибридная трансмиссия: два параллельных пути (через механизм передач и через вариатор), переключаемая муфта (односторонний / блокировочный режим), гидротрансформатор с блокировочной муфтой</t>
  </si>
  <si>
    <t>При ручном понижении передачи с вариатора на механику переключаемая муфта переходит в блокировочный режим. Для устранения рывка гидравлика одновременно отключает блокировочную муфту гидротрансформатора, снижая инерцию двигателя</t>
  </si>
  <si>
    <t>Устраняет рывки при переключении режимов, повышает комфорт, не требует дополнительных актуаторов.</t>
  </si>
  <si>
    <t>ES2983317T3</t>
  </si>
  <si>
    <t>Испания</t>
  </si>
  <si>
    <t>Система управления трансмиссией с дог-муфтой (собачки с зазором), блок управления, датчики (угол наклона, угол тангажа, сцепление с дорогой)</t>
  </si>
  <si>
    <t>Устройство управляет двигателем при переключении через дог-муфту (собачки). Когда водитель резко нажимает газ после торможения, собачки проходят люфт и ударяются - возникает рывок. Контроллер считывает угол наклона мотоцикла в повороте, угол подъёма/спуска и сцепление с дорогой и по этим данным смягчает удар (снижает момент или задерживает его подачу). На скользкой дороге или в повороте рывок уменьшают сильнее, на прямой и сухом асфальте - слабее</t>
  </si>
  <si>
    <t>Улучшает управляемость и безопасность (особенно на скользком покрытии и в поворотах), снижает нагрузку на трансмиссию, повышает комфорт</t>
  </si>
  <si>
    <t>Блок двигателя</t>
  </si>
  <si>
    <t>JP7015965B2</t>
  </si>
  <si>
    <t xml:space="preserve">Двигатель </t>
  </si>
  <si>
    <t>Трущиеся поверхности (шлицы) помещают в герметичную полость и подают туда масло из картера двигателя через верхнее отверстие. Масло смывает тепло и смазывает пару. Нижнее отверстие служит для слива. Масло циркулирует, отводя тепло, но не попадает на ремень (сухая зона).</t>
  </si>
  <si>
    <t>Увеличивает ресурс ремня и вариатора за счёт активного охлаждения трущейся пары. Позволяет использовать сухой ремень (с низким трением) в мощных вариаторах, не опасаясь перегрева. Решение компактное, использует существующую систему смазки двигателя.</t>
  </si>
  <si>
    <t>Электронное управление трансмиссией</t>
  </si>
  <si>
    <t>US20200208737A1</t>
  </si>
  <si>
    <t>Электронный блок управления, двигатель, вариатор, дополнительная коробка передач, актуатор дополнительной коробки, переключатель режимов, датчики скорости</t>
  </si>
  <si>
    <t>Система управления дополнительной коробкой передач (рейндж-бокс) в снегоходе/квадроцикле. Блок управления получает сигналы от датчиков скорости и положения селектора. При попытке водителя переключить передачу контроллер проверяет условия: обороты двигателя и скорость движения. Если скорость слишком высокая - переключение блокируется. Функция «автопарковки»: при выключении зажигания и низкой скорости коробка автоматически ставится в паркинг. Также есть защита от случайного включения задней/передней передачи на скорости.</t>
  </si>
  <si>
    <t>Защита трансмиссии от повреждений при неправильных переключениях, автоматическая постановка на паркинг после выключения, снижение нагрузки на водителя.</t>
  </si>
  <si>
    <t>FR3105139A1</t>
  </si>
  <si>
    <t>Управление распределением крутящего момента транспортного средства на основе оценки момента</t>
  </si>
  <si>
    <t xml:space="preserve">Франция </t>
  </si>
  <si>
    <t>Двигатель внутреннего сгорания, электрический двигатель, сцепление, коробка передач, приводной вал, дифференциал, аккумулятор, датчики, блок управления</t>
  </si>
  <si>
    <t>Гибридная силовая установка транспортного средства, в которой распределение крутящего момента между двигателем внутреннего сгорания и электрическим двигателем осуществляется на основе оценки фактически реализуемого момента. Блок управления рассчитывает момент каждого источника мощности, учитывая требуемый суммарный момент и оценку реального вклада двигателя внутреннего сгорания. Вводится ограничение момента электрического двигателя при несоответствии направления движения и режима трансмиссии, что предотвращает нежелательное движение транспортного средства.</t>
  </si>
  <si>
    <t>Повышает устойчивость и предсказуемость движения гибридного транспортного средства, снижает вероятность ошибок распределения мощности, улучшает безопасность и эффективность работы трансмиссии.</t>
  </si>
  <si>
    <t>US11092215B2</t>
  </si>
  <si>
    <t>Редуктор для составного зубчатого редуктора</t>
  </si>
  <si>
    <t>Входной вал, выходной вал, зубчатые передачи, ведущая шестерня, ведомая шестерня, дополнительная зубчатая передача, синхронизаторы, муфты, карданный вал, дифференциал</t>
  </si>
  <si>
    <t>Трансмиссия транспортного средства, обеспечивающая высокое передаточное отношение за счёт использования составной схемы зубчатых передач. В системе применяются две активные передачи и одна дополнительная, которые при совместной работе формируют общее передаточное число как произведение отдельных передаточных чисел. Это позволяет получать значительное снижение скорости вращения выходного вала и увеличение крутящего момента без усложнения конструкции дополнительными валами.</t>
  </si>
  <si>
    <t>Позволяет реализовать высокое передаточное число при компактной конструкции трансмиссии, снижает массу и габариты, уменьшает стоимость и повышает проходимость техники в тяжёлых условиях.</t>
  </si>
  <si>
    <t>US10774766B2</t>
  </si>
  <si>
    <t>Способ торможения двигателем автомобиля с бесступенчатой трансмиссией</t>
  </si>
  <si>
    <t>Вариатор (CVT), система управления двигателем (ECU)</t>
  </si>
  <si>
    <t>Метод управления двигателем транспортного средства с вариатором (CVT), обеспечивающий торможение двигателем при низких скоростях, когда центробежный ведущий шкив ещё не зажимает ремень. Система через ЭБУ принудительно увеличивает обороты двигателя до скорости зацепления ведущего шкива, после чего переводит двигатель в режим с пониженной подачей воздуха (дросселирование), создавая тормозной момент. Алгоритм основан на зависимости между скоростью ведомого шкива, целевым передаточным отношением CVT и корректировкой оборотов двигателя.</t>
  </si>
  <si>
    <t>Позволяет реализовать торможение двигателем без использования дополнительных механических устройств (обгонных муфт), снижая массу, стоимость и сложность трансмиссии. Улучшает управляемость техники (снегоходы, ATV) на спусках.</t>
  </si>
  <si>
    <t>US20190185110A1</t>
  </si>
  <si>
    <t>Регулятор повышения мощности</t>
  </si>
  <si>
    <t>Электроэнергия</t>
  </si>
  <si>
    <t>Генератор (магнето) + силовая электроника</t>
  </si>
  <si>
    <t>Устройство регулирования электрической мощности, которое изменяет напряжение и ток генератора в зависимости от частоты вращения двигателя. Применяются преобразователи переменного тока в постоянный, повышающие и понижающие преобразователи, а также транзисторные ключи. Система обеспечивает согласование параметров генератора с нагрузкой для получения максимальной мощности на всех режимах работы двигателя.</t>
  </si>
  <si>
    <t>Повышение эффективности генератора без увеличения его размеров; улучшение запуска двигателя; снижение перегрева; приоритетное питание важных потребителей</t>
  </si>
  <si>
    <t>RU188664U1</t>
  </si>
  <si>
    <t>ЦЕПНОЙ РЕДУКТОР С ОБРАТНЫМ ХОДОМ</t>
  </si>
  <si>
    <t>Вариатор/редуктор</t>
  </si>
  <si>
    <t>Двухступенчатый цепной редуктор с возможностью движения вперёд и назад. В конструкции используются ведущие и ведомые звёздочки, промежуточный вал, цепная передача и зубчатая муфта переключения передач. Реверс реализован через дополнительную звёздочку на промежуточном валу, обеспечивающую изменение направления вращения. Включение передач осуществляется осевым перемещением зубчатой муфты. Применена центробежная муфта для автоматического включения передачи.</t>
  </si>
  <si>
    <t>Простая и компактная конструкция; высокая надёжность по сравнению с ременными передачами; подходит для малогабаритной техники</t>
  </si>
  <si>
    <t xml:space="preserve">ЦЕПНОЙ РЕДУКТОР </t>
  </si>
  <si>
    <t>RU188662U1</t>
  </si>
  <si>
    <t>Двухступенчатый цепной редуктор с двумя передачами вперёд. Передаточное отношение изменяется за счёт двух пар звёздочек разного диаметра и осевого перемещения зубчатой муфты по ведомому валу. Включение первой или второй передачи осуществляется через поочерёдное соединение муфты с одной из ведомых звёздочек. Для плавного трогания и автоматического включения привода применена центробежная муфта. Конструкция ориентирована на малогабаритную технику и выполнена с минимальным числом деталей.</t>
  </si>
  <si>
    <t>Простая и компактная схема; плавное трогание; возможность переключения без остановки двигателя при снижении оборотов; удобна для малой техники, где нужны две ступени вперёд и невысокая сложность конструкции</t>
  </si>
  <si>
    <t>Двигатель</t>
  </si>
  <si>
    <t>EP3499001A1</t>
  </si>
  <si>
    <t>Головка цилиндра, выпускной канал, выпускная труба, кожух, вентилятор охлаждения, привалочная поверхность, прокладка, крышка головки, воздушный канал, перегородка</t>
  </si>
  <si>
    <t xml:space="preserve">Двигатель с принудительным воздушным охлаждением, в котором кожух и направляющие каналы организуют подвод воздуха к зоне между выпускным каналом и привалочной поверхностью головки цилиндра. Дополнительная перегородка уменьшает утечку воздуха через проём под выпускную трубу. За счёт этого улучшается охлаждение зоны прилегания крышки головки и прокладки, которая обычно перегревается рядом с выпуском. </t>
  </si>
  <si>
    <t>Повышает долговечность прокладки и надёжность соединения крышки головки с головкой цилиндра; снижает риск перегрева в зоне выпуска; позволяет применять более дешёвые материалы прокладки и крышки; полезно для компактных двигателей малой техники с воздушным охлаждением</t>
  </si>
  <si>
    <t>US20190040942A1</t>
  </si>
  <si>
    <t>Механизм помощи при запуске для бесступенчатой трансмиссии</t>
  </si>
  <si>
    <t>ведущий шкив, ведомый шкив, центральная стойка, подвижный узел шкива, неподвижный шкив, паук, грузики, пружина, стопорная муфта, стопорные шарики, подвижная втулка, исполнительный механизм, кнопка управления, электронный блок управления</t>
  </si>
  <si>
    <t>Механизм, позволяющий временно удерживать подвижный узел ведущего шкива от осевого перемещения независимо от частоты вращения двигателя. Это даёт возможность повысить обороты двигателя до нужного значения до момента включения ремня. После снятия блокировки происходит резкое включение передачи и интенсивный старт машины. Система может управляться кнопкой или электронным блоком управления.</t>
  </si>
  <si>
    <t>Улучшает старт и разгон техники, позволяет точнее управлять моментом включения вариатора, повышает тяговые возможности при резком начале движения; полезно для спортивной и утилитарной техники</t>
  </si>
  <si>
    <t>US20180320773A1</t>
  </si>
  <si>
    <t>Ведущая муфта</t>
  </si>
  <si>
    <t>Ведущий вариатор, подвижный шкив, неподвижный шкив, вал, ремень, нажимная пластина, скользящие блоки, направляющие дорожки, возвратная пружина, крышка, упругая сильфонная муфта</t>
  </si>
  <si>
    <t>Ведущий вариатор, в котором передача крутящего момента к подвижному шкиву осуществляется через упругую сильфонную муфту. Такая схема уменьшает трение скольжения между деталями, снижает износ и повышает долговечность узла. Перемещение подвижного шкива обеспечивается скользящими блоками, которые под действием центробежной силы движутся по направляющим и сжимают сильфонную муфту. Также предусмотрена возможность регулирования рабочих характеристик за счёт изменения давления внутри внутренней полости сильфона.</t>
  </si>
  <si>
    <t>Повышение ресурса ведущего вариатора, снижения износа рабочих поверхностей, уменьшения потерь на трение и нагрева ремня; перспективен для техники, где важны долговечность и плавность работы вариатора</t>
  </si>
  <si>
    <t>Снегоход с электродвигателем и способ производства снегохода с электродвигателем</t>
  </si>
  <si>
    <t>RU2752156C2</t>
  </si>
  <si>
    <t>электрический двигатель, первичная ведущая ось, приводная ось, зубчатый механизм, гусеничный привод, рама, соединительный переходник, подшипники, каналы охлаждения</t>
  </si>
  <si>
    <t>снегоход, в котором вместо двигателя внутреннего сгорания применяется электрический двигатель, установленный вдоль первичной ведущей оси или соединённый с ней напрямую. Предлагаются несколько вариантов размещения двигателя относительно рамы: снаружи слева, снаружи справа, внутри слева и внутри справа. Также описан способ переделки обычного снегохода: снимаются двигатель внутреннего сгорания, ведущий шкив, ведомый шкив и ремень, после чего устанавливается электрический двигатель, работающий на первичную ведущую ось.</t>
  </si>
  <si>
    <t>Полезен как решение для перевода серийных снегоходов на электрическую тягу с сохранением значительной части штатной трансмиссии и ходовой части; снижает шум, исключает выхлоп, упрощает переделку существующих машин</t>
  </si>
  <si>
    <t>US10711888B2</t>
  </si>
  <si>
    <t>Система бесступенчатой трансмиссии с электромеханическим приводом и способ ее управления</t>
  </si>
  <si>
    <t>ведущий шкив, ведомый шкив, подвижный и неподвижный конусы, кулачковый механизм, электродвигатель привода, датчики (обороты, положение дросселя, положение конуса), контроллер</t>
  </si>
  <si>
    <t>Вариатор, в котором перемещение подвижного конуса осуществляется не только за счёт центробежных грузов и пружин, а через электромеханический привод. Электродвигатель через кулачковый механизм создаёт осевое перемещение конуса, изменяя рабочий диаметр шкива. Управление осуществляется по сигналам датчиков (обороты двигателя, положение дросселя, положение конуса), что позволяет задавать целевое положение и точно регулировать передаточное отношение.</t>
  </si>
  <si>
    <t>Повышает точность и скорость регулирования вариатора; устраняет гистерезис и инерционность классических систем; позволяет адаптивное управление под режим работы двигателя; снижает требования к механической настройке (пружины, грузы)</t>
  </si>
  <si>
    <t>US20180086419A1</t>
  </si>
  <si>
    <t>магнето (генератор), выпрямитель, DC/DC преобразователь ), контроллер, датчики напряжения и тока, система распределения нагрузки</t>
  </si>
  <si>
    <t>Повышает КПД генерации без увеличения размеров генератора; улучшает запуск двигателя (особенно ручной); обеспечивает стабильное питание критичных систем; снижает тепловые потери и перегрев; реализует приоритетное питание узлов (важно для техники типа снегоходов)</t>
  </si>
  <si>
    <t>Система управления генерацией электроэнергии в транспортном средстве. Регулятор изменяет напряжение и ток генератора в зависимости от оборотов двигателя, обеспечивая согласование нагрузки . Используется преобразование AC/DC с последующим повышением/понижением напряжения и интеллектуальное распределение мощности между потребителями по приоритету (ECU, насосы, освещение и т.д.). Это позволяет извлекать максимальную мощность на всех режимах работы двигателя, включая низкие обороты</t>
  </si>
  <si>
    <t>CA3041197C</t>
  </si>
  <si>
    <t>Способ управления двигателем транспортного средства</t>
  </si>
  <si>
    <t>Управление вариатором и двигателем</t>
  </si>
  <si>
    <t>Способ управления двигателем транспортного средства с вариатором, при котором по передаточному отношению вариатора и текущей мощности двигателя определяется допустимая граница мощности, а при её превышении ограничивается крутящий момент двигателя для предотвращения перегрева и повреждения вариатора</t>
  </si>
  <si>
    <t>Повышает ресурс ремня и шкивов вариатора, снижает риск перегрева при больших нагрузках, буксовании, движении по грязи, песку или при перегрузе техники</t>
  </si>
  <si>
    <t>WO2018078473A1</t>
  </si>
  <si>
    <t>Франция</t>
  </si>
  <si>
    <t>Вариатор, система управления двигателем</t>
  </si>
  <si>
    <t>Метод управления двигателем с учетом передаточного отношения CVT. При превышении допустимой мощности вводится ограничение крутящего момента на основе накопленной энергии (нагрева) CVT, предотвращая перегрев ремня и шкиво</t>
  </si>
  <si>
    <t>Повышение надежности CVT, защита от перегрева и разрушения при высоких нагрузках (грязь, буксировка, старт). Позволяет кратковременные перегрузки без повреждения</t>
  </si>
  <si>
    <t>DE112017007376T5</t>
  </si>
  <si>
    <t>Устройство управления универсальным двигателем</t>
  </si>
  <si>
    <t xml:space="preserve">Германия </t>
  </si>
  <si>
    <t>Управление</t>
  </si>
  <si>
    <t>ECU двигателя, система управления машиной</t>
  </si>
  <si>
    <t>Устройство управления двигателем, способное взять на себя функции основного ECU рабочей машины при его отказе. Загружает управляющую программу извне или использует ранее записанные данные для продолжения работы</t>
  </si>
  <si>
    <t>Обеспечение отказоустойчивости техники: машина продолжает работать даже при отказе главного ECU. Повышает надежность и безопасность эксплуатации</t>
  </si>
  <si>
    <t>CN206870854U</t>
  </si>
  <si>
    <t>Двигатель, привод вариатора</t>
  </si>
  <si>
    <t>Двигатель снегохода, в котором мощность от коленчатого вала напрямую подается на ведущий шкив вариатора без отдельного сцепления и без промежуточных главного и вспомогательного валов. Также предусмотрены ручной запуск, привод масляного насоса и балансирного вала, упрощенная компоновка узлов</t>
  </si>
  <si>
    <t>Упрощение конструкции двигателя и трансмиссионной части, снижение массы и себестоимости, уменьшение числа деталей, повышение компактности, улучшение технологичности и удобства холодного запуска</t>
  </si>
  <si>
    <t>Двигатель и снегоход на его базе</t>
  </si>
  <si>
    <t>US20250187388A1</t>
  </si>
  <si>
    <t>Снегоход с активным управлением подвеской</t>
  </si>
  <si>
    <t>Двигатель соединён с шасси снегохода и приводит в движение бесконечную гусеницу, которая расположена по меньшей мере частично под туннелем. Двигатель обеспечивает тягу и перемещение снегохода по снежному покрову.</t>
  </si>
  <si>
    <t>Датчики на передней подвеске измеряют угол рычагов относительно шасси, контроллер управляет демпфированием амортизаторов. Датчики задней подвески определяют положение рычагов для расчёта хода и скорости поршня. При превышении порогов контроллер увеличивает демпфирование, предотвращая пробои.</t>
  </si>
  <si>
    <t>US20260002499A1</t>
  </si>
  <si>
    <t>Системы воздушного охлаждения для снегоходов</t>
  </si>
  <si>
    <t>система охлаждения</t>
  </si>
  <si>
    <t>Система охлаждения включает насос и блок распределения охлаждающей жидкости с двумя камерами термостата и расширительным бачком. Первая камера термостата соединена с двигателем и расширительным бачком, а также выборочно соединяется с насосом. Расширительный бачок соединен с турбокомпрессором. Теплообменник соединен с нижней камерой термостата и насосом, образуя единый охлаждающий контур для двигателя и турбокомпрессора. Вторая камера термостата имеет заливную крышку в самой верхней точке системы.</t>
  </si>
  <si>
    <t>Единый контур охлаждает и двигатель, и турбокомпрессор, что критически важно при высоких тепловых нагрузках. Двухкамерный термостат управляет потоком: на прогреве жидкость идет по малому кругу через насос, после прогрева — через теплообменник. Заливная крышка в верхней точке облегчает удаление воздуха и предотвращает паровые пробки. Блок распределения снаружи моторного отсека снижает тепловое воздействие на компоненты.</t>
  </si>
  <si>
    <t>RU2849677C1</t>
  </si>
  <si>
    <t>Система охлаждения двигателя и техническая система водоснабжения для снегохода</t>
  </si>
  <si>
    <t>Система поддерживает оптимальную температуру двигателя, обогревает кабину и экспедиционный модуль, а также производит талую воду из снега. Использование тепла охлаждающей жидкости для плавления снега позволяет получать воду в полевых условиях без дополнительных энергозатрат. Электроприводные клапаны позволяют гибко распределять тепло между обогревом и таянием снега.</t>
  </si>
  <si>
    <t>US12485997B2</t>
  </si>
  <si>
    <t>Снегоход с электродвигателем</t>
  </si>
  <si>
    <t>Двигатель соединен с турбонагнетателем и перепускным трубопроводом (байпасом) с клапаном, который направляет выхлопные газы либо через турбину, либо в обход нее, либо частично по обоим путям. Выхлопной коллектор объединяет оба потока и подает их в глушитель.</t>
  </si>
  <si>
    <t>Улучшается отклик двигателя, сокращается турбояма, повышается мощность. Гибкое управление потоком газов позволяет снизить противодавление, быстро раскручивать турбину и точно регулировать наддув в зависимости от режима работы и внешних условий.</t>
  </si>
  <si>
    <t>US20250026443A1</t>
  </si>
  <si>
    <t>Системы охлаждения двигателя для снегоходов</t>
  </si>
  <si>
    <t>Система охлаждения включает радиатор перед двигателем (охлаждение воздухом), дугообразный теплообменник за двигателем с постоянным радиусом кривизны относительно оси карданного вала гусеницы (охлаждение снегом) и туннельный теплообменник в верхней части туннеля. Все три компонента образуют единый охлаждающий контур. На внутренней поверхности дугообразного теплообменника могут быть выполнены снегозадерживающие ребра с положительным углом наклона.</t>
  </si>
  <si>
    <t>Трехкомпонентная система обеспечивает эффективное охлаждение за счет воздуха и снега. Дугообразная форма повторяет траекторию гусеницы, увеличивая контакт со снегом. Снегозадерживающие ребра увеличивают время контакта снега с поверхностью, улучшая теплопередачу. Дугообразный теплообменник также расширяет моторный отсек, позволяя установить более крупный четырехтактный двигатель на шасси, изначально предназначенное для двухтактного.</t>
  </si>
  <si>
    <t>US12330743B2</t>
  </si>
  <si>
    <t>Снегоход с интегрированным узлом капота и бампера</t>
  </si>
  <si>
    <t>Двигатель прикреплён к шасси и расположен в моторном отсеке. От двигателя идёт выхлопная система, первая часть которой выходит из двигателя, вторая часть проходит к задней части снегохода в зоне между сиденьем и верхней панелью туннеля, а третья часть опускается через туннель вниз и открывается в пространстве между туннелем и верхней частью гусеницы. Через трансмиссию двигатель соединяется с ведущей гусеницей, передавая ей движущую силу. Капот и бампер выполнены как единый узел.</t>
  </si>
  <si>
    <t>Подножки расположены по обеим сторонам туннеля и выступают вперёд, заходя частично вдоль моторного отсека, что улучшает эргономику и удобство для водителя. Компактная прокладка выхлопной системы между сиденьем и туннелем экономит пространство и защищает выхлоп от внешних воздействий. Единый узел капота и бампера упрощает сборку и снижает количество деталей. Выхлоп, выходящий в область между туннелем и гусеницей, снижает риск ожогов и нагрева окружающих элементов.</t>
  </si>
  <si>
    <t>US20240052774A1</t>
  </si>
  <si>
    <t>Снегоход с системами впуска и выпуска воздуха для двигателя</t>
  </si>
  <si>
    <t>Двигатель внутреннего сгорания снегохода имеет воздухозаборник для подачи воздуха на сгорание и выпускной патрубок для отвода выхлопных газов. К выпускному патрубку подключен турбокомпрессор, содержащий выхлопную турбину и воздушный компрессор.</t>
  </si>
  <si>
    <t>Турбокомпрессор повышает плотность всасываемого воздуха, что позволяет сжигать больше топлива за цикл и увеличивать выходную мощность двигателя, особенно в условиях разреженного воздуха на большой высоте. Для снижения противодавления в выхлопной системе предусмотрены обходные каналы и клапаны, что повышает эффективность двигателя на определенных режимах работы.</t>
  </si>
  <si>
    <t>US20250010703A1</t>
  </si>
  <si>
    <t>Система охлаждения и обогрева для электрического снегохода</t>
  </si>
  <si>
    <t>Система охлаждения и обогрева включает клапан с входным и двумя выходными отверстиями, теплообменник (соединенный с туннелем), нагреватель и насос. В первом положении клапана охлаждающая жидкость течет через теплообменник, зарядное устройство, аккумуляторную батарею и электродвигатель. Во втором положении клапана жидкость течет через нагреватель, аккумуляторную батарею и электродвигатель, минуя теплообменник и зарядное устройство. Датчик температуры (термистор) отслеживает температуру.</t>
  </si>
  <si>
    <t xml:space="preserve">Система обеспечивает охлаждение компонентов (электродвигателя, аккумулятора, зарядного устройства, инвертора) при работе через теплообменник в туннеле, используя снег. При низких температурах клапан переключается на обогрев аккумулятора и двигателя через нагреватель, предотвращая потерю емкости батареи и обеспечивая работоспособность в холодных условиях. При подключении к внешней сети зарядное устройство может питать нагреватель для предварительного прогрева перед поездкой. При движении нагрев может отключаться. Система также позволяет использовать электродвигатель как источник тепла в режиме покоя для поддержания температуры батареи.
</t>
  </si>
  <si>
    <t>CA3130333C</t>
  </si>
  <si>
    <t>Электрический снегоход с терморегулированием</t>
  </si>
  <si>
    <t>Электродвигатель M закреплен в задней части рамы кузова 80, что смещает центр тяжести назад и улучшает управляемость. Двигатель вставляется в вырезы 80a рамы и располагается низко для дополнительной стабилизации. Питание поступает от аккумулятора BT, а температура регулируется через второй теплообменник 55 (водяную рубашку).</t>
  </si>
  <si>
    <t xml:space="preserve">Наружный холод и снег с гусеницы отводят тепло от компонентов без затрат энергии. Одна жидкость циркулирует через раму, аккумулятор и двигатель, заменяя множество отдельных узлов. Поток можно перенаправлять на нужный элемент, а при морозе — подогревать жидкость, заодно обогревая сиденье. Снижается масса, сложность сборки и сохраняется надёжность.
</t>
  </si>
  <si>
    <t>US10766568B1</t>
  </si>
  <si>
    <t>Снегоход с компактной трансмиссией</t>
  </si>
  <si>
    <t>Двигатель закреплён на раме, имеет коленчатый вал. Через вариатор (ведущий и ведомый шкивы с ремнём) соединён с гусеницей. Ведущий шкив связан с валом двигателя цепью или ремнём, ведомый — с ведущей звёздочкой через тягу.</t>
  </si>
  <si>
    <t>ось приводного вала перед осью коленвала, ось ведомого шкива перед осью ведущего и ниже её. Сиденье над двигателем, одна центральная лыжа — снегоход уже и маневреннее. Компоновка защищает трансмиссию от снега, топливный бак сзади.</t>
  </si>
  <si>
    <t>US10408116B2</t>
  </si>
  <si>
    <t>Снегоход</t>
  </si>
  <si>
    <t>Двигатель является двухтактным, включает свечи зажигания, головку блока цилиндров с крышкой, поршни (однокольцевые), формирующие камеру сгорания. Двигатель соединен с впускным узлом (подача топлива и воздуха) и выпускным узлом (выпускной коллектор и выхлопная труба), а также с трансмиссией для передачи вращения коленчатого вала на гусеницу. Коленчатый вал соединен с генератором переменного тока (статор и вращающийся ротор с маховиком).</t>
  </si>
  <si>
    <t xml:space="preserve">енератор переменного тока, приводимый от коленчатого вала, вырабатывает электроэнергию для системы зажигания, фар, навигации и других компонентов. Вентилятор, соединенный с маховиком (вращающимся ротором), отводит тепловую энергию, выделяющуюся при работе генератора из-за сопротивления обмоток и движения ротора, предотвращая перегрев статора и генератора в целом. Это повышает надежность электрооборудования снегохода.
</t>
  </si>
  <si>
    <t>US10392079B2</t>
  </si>
  <si>
    <t>Снегоход с усиленной рамой туннеля</t>
  </si>
  <si>
    <t>Двигатель закреплён на раме снегохода и соединён с бесконечной гусеницей, приводя её в движение для перемещения машины. Он установлен в передней части рамы, а его мощность передаётся на гусеницу через трансмиссию.</t>
  </si>
  <si>
    <t>туннель имеет верхнюю горизонтальную стенку, левую и правую наклонные стенки, идущие вниз и в стороны, и вертикальные боковые стенки. Верхние задние стойки соединены с наклонными стенками и идут вперёд, вверх и внутрь, имея С-образное сечение и сужаясь кверху. Это повышает жёсткость рамы, снижает вес и позволяет крепить топливный бак между стойками.</t>
  </si>
  <si>
    <t>CN205064069U</t>
  </si>
  <si>
    <t>Двухцилиндровый двигатель с воздушным охлаждением для снегохода</t>
  </si>
  <si>
    <t>Двухцилиндровый двигатель для снегохода состоит из картера (верхняя и нижняя части), двух корпусов цилиндров, установленных в ряд, и крышек цилиндров. Снаружи корпусов и крышек цилиндров установлен защитный кожух, на одном конце которого расположен вентилятор, а на другом — выпускное отверстие. Картер и корпуса цилиндров оснащены теплоотводящими ребрами, а два отверстия под коромысла коленчатого вала на верхней части картера выполнены в форме «восьмерки».</t>
  </si>
  <si>
    <t xml:space="preserve">Защитный кожух с вентилятором создает направленный поток воздуха, который принудительно охлаждает цилиндры и их головки, что значительно повышает эффективность теплоотвода по сравнению с открытой конструкцией. Форма «восьмеркой» позволяет использовать один главный всасывающий патрубок с разветвлением на два, упрощая монтаж впускной системы. Двигатель сохраняет работоспособность при температурах до -40 °C даже под высокими нагрузками, а вентилятор приводится от коленчатого вала через ременную передачу без дополнительных источников энергии.
</t>
  </si>
  <si>
    <t>истек</t>
  </si>
  <si>
    <t>US9428232B2</t>
  </si>
  <si>
    <t>Снегоход с кованым нижним рычагом передней подвески</t>
  </si>
  <si>
    <t>Двигатель опирается на раму и закреплён на ней, приводя снегоход в движение. Рама, в свою очередь, опирается на элементы, соприкасающиеся с поверхностью — лыжи и гусеницу.</t>
  </si>
  <si>
    <t>Нижний рычаг передней подвески изготовлен ковкой и имеет зону локального напряжения для деформации под нагрузкой, что повышает прочность и управляемость в горах и на глубоком снегу.</t>
  </si>
  <si>
    <t>US9174702B1</t>
  </si>
  <si>
    <t>Снегоход с центральным расположением глушителя</t>
  </si>
  <si>
    <t>Двигатель расположен перед топливным баком, имеет поперечный выходной вал. Выпускные отверстия — в передней части двигателя. Через вариатор и промежуточный вал двигатель соединён с гусеницей. Редуктор и вариатор — по разные стороны продольной оси.</t>
  </si>
  <si>
    <t xml:space="preserve">глушитель между осью выходного вала и топливным баком (или осью ведущего моста) проходит через вертикальную плоскость продольной оси, уменьшая моменты инерции и улучшая управляемость. Выхлопная труба и вариатор - с одной стороны от оси, выпускное отверстие трубы направлено вниз. Между глушителем и баком -теплозащитный экран.
</t>
  </si>
  <si>
    <t>US8528683B2</t>
  </si>
  <si>
    <t>Снегоход с облегчённым туннелем</t>
  </si>
  <si>
    <t>Двигатель находится между гусеницей и лыжами, расположен максимально низко. Кронштейн двигателя соединён с передней частью туннеля, а к кронштейну крепится передняя подвеска. Двигатель размещён так, чтобы обеспечить низкий центр тяжести и устойчивость снегохода.</t>
  </si>
  <si>
    <t>туннель из внутренней и внешней панелей имеет участки с зазором и участки соприкосновения, что снижает вес и повышает прочность без дополнительных усилителей. Подножка и верхняя панель крепятся к боковинам, в передней части внутренней панели — вырез под приводной вал.</t>
  </si>
  <si>
    <t>US7997372B2</t>
  </si>
  <si>
    <t>Снегоход с распорками туннеля</t>
  </si>
  <si>
    <t>Двигатель установлен в моторном отсеке. С одной стороны к нему подключен вариатор, с противоположной — редуктор, оба соединены через промежуточный вал, который проходит позади двигателя выше воздухозаборника. Ведомый шкив вариатора находится над туннелем.</t>
  </si>
  <si>
    <t>Один и тот же моторный отсек и силовой агрегат подходят для туннелей разной ширины за счёт распорок. Двигатель не смещается относительно оси, сохраняется баланс и управляемость, снижаются затраты на производство.</t>
  </si>
  <si>
    <t>US8191665B1</t>
  </si>
  <si>
    <t>Снегоход с улучшенными лыжами</t>
  </si>
  <si>
    <t>Двигатель закреплён на раме, соединён с узлом бесконечного ремня (гусеницей). Для езды по глубокому снегу может иметь большой рабочий объём (например, 900 см³) для обеспечения мощности в горах на больших высотах с низким содержанием кислорода.</t>
  </si>
  <si>
    <t xml:space="preserve">лыжи имеют полоз снизу и выступы сверху для сцепления, на задней части лыжи выполнена выемка (на внешнем крае или на обоих краях). Это улучшает управляемость на глубоком снегу. Рама включает туннель из центральной и боковых панелей и подножки с упорами.
</t>
  </si>
  <si>
    <t>US7775313B1</t>
  </si>
  <si>
    <t>Снегоход с теплообменником и крепёжным элементом на туннеле</t>
  </si>
  <si>
    <t>Двигатель закреплён на раме снегохода и соединён с теплообменником, который встроен в туннель. Через этот теплообменник проходит охлаждающая жидкость от двигателя, что позволяет отводить тепло от мотора во время движения. Туннель при этом расположен над гусеничным узлом и имеет продольные передний и задний концы.</t>
  </si>
  <si>
    <t>На поверхности туннеля предусмотрен открытый элемент крепления, доступный пользователю. С помощью обычного крепежа к этому элементу можно надёжно закрепить любой предмет (например, груз, багаж или дополнительное оборудование) прямо на туннеле, что расширяет функциональность снегохода без необходимости в дополнительных конструкциях и креплениях.</t>
  </si>
  <si>
    <t>US8408348B2</t>
  </si>
  <si>
    <t>Снегоход с передним наклоном двигателя</t>
  </si>
  <si>
    <t>Двигатель наклонён осью цилиндра вперёд. Масляный фильтр — ниже оси коленвала, сбоку (противоположен вариатору), под крышкой магнето, креплением вбок. Стартер — спереди и выше оси коленвала, между воздушным коробом и топливным баком.</t>
  </si>
  <si>
    <t>наклон вперёд и рулевой вал перед головкой цилиндров смещают центр тяжести к водителю, повышая устойчивость. Руль — перед вертикалью через ось коленвала. Масляный фильтр легко заменяется сбоку, стартер доступен и защищён от снега. Фара вынесена вперёд.</t>
  </si>
  <si>
    <t>CN201546811U</t>
  </si>
  <si>
    <t>Двухцилиндровый двигатель снегохода</t>
  </si>
  <si>
    <t>Двухцилиндровый двигатель для снегохода содержит картер, коленчатый вал, два корпуса цилиндров, выполненные заодно с картером и расположенные в ряд, гильзы цилиндров, крышки цилиндров, поршни и шатуны. Коленчатый вал опирается на картер через три подшипника и имеет две группы кривошипов, каждая из которых расположена в соответствующей камере картера. На конце коленчатого вала установлено устройство ручного запуска с вентилятором для охлаждения цилиндров.</t>
  </si>
  <si>
    <t xml:space="preserve">Конструкция отличается продуманностью и простотой, обеспечивает высокую взрывную силу и надежность в эксплуатации. Двигатель может работать на различных видах топлива (бензин, мазут, керосин) и особенно хорошо подходит для запуска и движения снегохода по глубокому снегу при температуре до минус 40 °C. Вентилятор на устройстве ручного запуска охлаждает корпуса цилиндров, снижая рабочую температуру двигателя в тяжелых условиях.
</t>
  </si>
  <si>
    <t>CA2714434C</t>
  </si>
  <si>
    <t>Двигатель опирается на раму и функционально связана с бесконечной гусеницей и/или передними лыжами через трансмиссию. Двигатель соединен с выхлопной системой, включающей выпускной коллектор и выпускной трубопровод, который проходит вперед в передней литой части рамы. В некоторых вариантах двигатель является двухтактным и имеет отдельный масляный бак, сообщающийся с ним по жидкости.</t>
  </si>
  <si>
    <t xml:space="preserve">Конструкция рамы с использованием литых элементов и конструкционного клея для соединения металлических частей снижает вес и повышает жесткость. Передняя подвеска с рычагами, соединенными с рамой через общее крепление, улучшает управляемость. Размещение масляного бака на защитном кожухе сцепления экономит пространство. Выхлопная труба, проходящая вперед в литой части рамы, позволяет оптимизировать компоновку моторного отсека. Эргономичная посадка (бедра выше колен) повышает комфорт и контроль при езде по пересеченной местности.
</t>
  </si>
  <si>
    <t>US9162731B2</t>
  </si>
  <si>
    <t>Внедорожный снегоход с оптимизированной геометрией</t>
  </si>
  <si>
    <t>установлен в люльке, которая соединена с передней частью туннеля. Двигатель функционально соединён с гусеницей и передней ведущей осью, обеспечивая движение снегохода. Передняя ведущая ось расположена примерно на 305 мм выше нижней части ходовой части. Левая и правая телескопические стойки подвески соединены с рамой двигателя и расположены под углом около 67 градусов к горизонтали, их ход составляет до 150 мм.</t>
  </si>
  <si>
    <t>средний угол наклона корпуса 10–30°, угол наклона гусеницы 20–40°, расстояние от крепления лыж до ведущей оси 600–900 мм, дорожный просвет 180 мм. Такое сочетание параметров и телескопические стойки (вместо А-образных рычагов) обеспечивают плавучесть и маневренность на глубоком снегу.</t>
  </si>
  <si>
    <t>US7913785B2</t>
  </si>
  <si>
    <t>Система охлаждения снегохода</t>
  </si>
  <si>
    <t>Система охлаждения включает радиатор, расположенный между туннелем и гусеницей снегохода. Одна сторона радиатора обращена к гусенице, а противоположная сторона обращена к туннелю, причем по крайней мере часть этой второй стороны находится на расстоянии от туннеля, образуя воздушный зазор. Радиатор может быть установлен на передней стенке туннеля, частично перед гусеницей, а его сторона, обращенная к гусенице, может иметь дугообразную форму. Охлаждающая жидкость (смесь воды и этиленгликоля) циркулирует через двигатель и радиатор, отводя тепло.</t>
  </si>
  <si>
    <t>Воздушный зазор между радиатором и туннелем предотвращает передачу тепла от радиатора к металлической раме, что снижает образование наледи на туннеле, гусенице и элементах подвески (снег не тает и не замерзает повторно). Вращение гусеницы создает поток холодного воздуха и снега через радиатор, эффективно охлаждая охлаждающую жидкость. Наличие выступа на верхней стенке туннеля создает зону пониженного давления, усиливающую циркуляцию воздуха. Такая конструкция позволяет использовать один радиатор вместо нескольких, снижая вес и стоимость снегохода.</t>
  </si>
  <si>
    <t>JP2010052685A</t>
  </si>
  <si>
    <t>Двигатель для снегохода</t>
  </si>
  <si>
    <t>Двигатель (четырехтактный одноцилиндровый с водяным охлаждением) наклонен вперед, вал цилиндра расположен под углом около 10 градусов к горизонтали, коленчатый вал ориентирован поперечно направлению движения. Масляный фильтр расположен на оси коленчатого вала (при виде сбоку) снизу, со стороны двигателя, противоположной вариатору (под крышкой магнето). Двигатель смещен влево относительно направления движения, глушитель расположен справа.</t>
  </si>
  <si>
    <t>Наклон двигателя вперед опускает его центр тяжести и позволяет расположить центр тяжести двигателя ближе к центру тяжести кузова с учетом веса водителя, улучшая устойчивость при поворотах. Размещение масляного фильтра сбоку снизу, под крышкой магнето, делает его легкодоступным для замены (в отличие от расположения спереди, где он мешал другим компонентам и усложнял обслуживание). Такое расположение также позволяет разместить другие вспомогательные механизмы над двигателем и сделать двигатель компактнее.</t>
  </si>
  <si>
    <t>US7497292B2</t>
  </si>
  <si>
    <t>Снегоход с интеркулером</t>
  </si>
  <si>
    <t>Двигатель - четырёхтактный, с турбонаддувом и промежуточным охладителем (интеркулером), расположенным над двигателем. Электрический вентилятор принудительно подаёт уличный воздух через интеркулер внутрь моторного отсека.</t>
  </si>
  <si>
    <t>интеркулер эффективно охлаждает нагнетаемый воздух даже при движении по глубокому снегу на малой скорости, когда встречный поток воздуха отсутствует. Одновременно вентилятор выдувает перегретый воздух из отсека, защищая чувствительную электронику от перегрева.</t>
  </si>
  <si>
    <t>US7431116B2</t>
  </si>
  <si>
    <t>Снегоход с двигателем уменьшенного вертикального размера</t>
  </si>
  <si>
    <t>Двигатель снегохода содержит коленчатый вал, балансирный вал, впускной канал в передней части и выпускной канал в задней части. Балансирный вал размещен над линией, соединяющей коленчатый вал и переднюю ось, вблизи заднего конца коленчатого вала.</t>
  </si>
  <si>
    <t>Данная конструкция позволяет уменьшить вертикальные габариты двигателя и создать место под коленчатым валом для установки стартера, что смещает центр тяжести снегохода вниз и повышает устойчивость. Кроме того, расположение балансирного вала позволяет приблизить коленчатый вал к передней оси, улучшая маневренность снегохода.</t>
  </si>
  <si>
    <t>JP2004210283A</t>
  </si>
  <si>
    <t>4-тактный двигатель, установленный на снегоходах</t>
  </si>
  <si>
    <t>Четырехтактный двигатель наклонен вперед (или установлен практически вертикально) и оснащен системой смазки с сухим картером с отдельным масляным баком, расположенным в моторном отсеке (спереди или сзади двигателя). Масляный поддон находится между корпусом передней подвески и корпусом гусеницы в передней части рамы. Впускной коллектор и карбюратор расположены у основания лобового стекла, выпускной коллектор выведен вперед, предусмотрен нагнетатель. Масляный фильтр установлен в масляном поддоне, а в нижней части моторного отсека имеется обслуживающее отверстие с крышкой напротив поддона.</t>
  </si>
  <si>
    <t xml:space="preserve">
Наклон двигателя вперед и использование системы с сухим картером с отдельным масляным баком уменьшают общую высоту двигателя, позволяя разместить более крупный четырехтактный двигатель в ограниченном пространстве моторного отсека, изначально предназначенного для двухтактного. Отдельный масляный бак при этом может быть размещен оптимально (спереди для охлаждения набегающим воздухом или сзади для охлаждения снежной пылью). Обслуживающее отверстие с крышкой в нижней части моторного отсека напротив масляного поддона обеспечивает удобный доступ для замены масла и обслуживания без демонтажа двигателя, что особенно важно для снегохода, где нижняя часть отсека закрыта для скольжения по снегу.
</t>
  </si>
  <si>
    <t>JP2004353482A</t>
  </si>
  <si>
    <t>Система охлаждения двигателя снегохода</t>
  </si>
  <si>
    <t>Двигатель с водяным охлаждением имеет выходное отверстие для охлаждающей жидкости и термостат, расположенные на задней поверхности головки блока цилиндров, между левым и правым цилиндрами. Водяной насос расположен на боковой поверхности двигателя напротив вариатора, за крышкой магнето, и приводится от коленчатого вала. Входное отверстие для охлаждающей жидкости находится на передней поверхности верхнего картера под выпускными отверстиями.</t>
  </si>
  <si>
    <t xml:space="preserve">
Размещение выходного отверстия и термостата на задней поверхности головки цилиндров, между цилиндрами, уменьшает ширину двигателя и позволяет сделать капот более обтекаемым. Такое расположение также упрощает прокладку шлангов и проводки, предотвращая их контакт со сцеплением (находящимся сбоку двигателя). Термостат размещен под корпусом дроссельной заслонки и над стартером, что обеспечивает компактную компоновку и удобный доступ к шлангам.
</t>
  </si>
  <si>
    <t>US6644261B2</t>
  </si>
  <si>
    <t>Система охлаждения включает водяную рубашку, теплообменник, водяной насос и термостат. Водяной насос расположен под выпускным коллектором и приводится ремнем от коленчатого вала. Отверстие подачи охлаждающей жидкости находится рядом с ремнем, а отверстие отвода — на боковой поверхности двигателя над ремнем.</t>
  </si>
  <si>
    <t>Обеспечивается диагональная циркуляция охлаждающей жидкости снизу вверх без застоя. Байпасные каналы термостата предотвращают обледенение дросселя и стабилизируют холостой ход при холодном пуске. Компактное расположение насоса, генератора и расширительного бачка уменьшает продольный размер двигателя.</t>
  </si>
  <si>
    <t>US6745862B2</t>
  </si>
  <si>
    <t>Снегоход с четырехтактным двигателем и впускной системой для снегоходных двигателей</t>
  </si>
  <si>
    <t>Четырехтактный двигатель наклонен назад, коленвал расположен поперечно кузову. Впускная система (воздухоочиститель, дроссель) размещена в верхней части капота между фарой и приборной панелью. Выхлопная система идет от передней части головки цилиндров к глушителю перед двигателем, выпускной патрубок выведен вниз по центру кузова. Двигатель смещен в сторону, с одной стороны сцепление, с другой — аккумулятор с электроникой. Имеются два сапуна: от крышки головки к воздухоочистителю и от воздухоочистителя наружу.</t>
  </si>
  <si>
    <t>Наклон двигателя назад уменьшает высоту капота и смещает центр тяжести ближе к центру снегохода, улучшая управляемость. Выпуск по центру вниз равномерно распределяет шум, а снег дополнительно его гасит. Смещение двигателя и размещение аккумулятора с другой стороны балансирует вес. Сапуны предотвращают замерзание конденсата и утечку масла при наклонах, а второй отводит воду из воздухоочистителя наружу. Впуск сбоку от рулевой колонки обеспечивает нисходящий поток воздуха без перекрытия двигателем.</t>
  </si>
  <si>
    <t>US6796395B1</t>
  </si>
  <si>
    <t>Двигатель наклонен так, что ось цилиндра направлена назад и вверх, а центр масс находится позади коленвала. Впуск и выпуск — с одной стороны двигателя. Топливный бак с наклонной стенкой расположен вплотную к цилиндру. Стартер — между двигателем и центром тяжести снегохода.</t>
  </si>
  <si>
    <t>Такая компоновка уменьшает полярный момент инерции, делая снегоход более маневренным (легче поворачивает). Компактное расположение бака и впуска/выпуска экономит место. Гибкая муфта между камерой корпуса и двигателем снижает вибрации.</t>
  </si>
  <si>
    <t>CA2496716C</t>
  </si>
  <si>
    <t>Снегоход с улучшенной конфигурацией теплообменника</t>
  </si>
  <si>
    <t>Двигатель является четырехтактным и имеет головку блока цилиндров в верхней части. Коленчатый вал расположен параллельно ширине кузова снегохода. Корпус двигателя наклонен вперед по направлению движения транспортного средства.</t>
  </si>
  <si>
    <t>Такая компоновка позволяет уменьшить общую высоту двигателя и разместить его в ограниченном пространстве моторного отсека. Теплообменник (интеркулер, масляный радиатор или радиатор охлаждающей жидкости) вынесен в туннель под гусеницу, где эффективно охлаждается снегом при движении. Это снижает центр тяжести снегохода, экономит место в моторном отсеке и повышает надежность двигателя за счет лучшего охлаждения масла, наддувочного воздуха и охлаждающей жидкости.</t>
  </si>
  <si>
    <t>CA2356599C</t>
  </si>
  <si>
    <t>Четырехтактный двигатель снегохода</t>
  </si>
  <si>
    <t>Четырехтактный двигатель снегохода наклонен вперед по направлению движения, его коленчатый вал расположен параллельно ширине кузова. Двигатель оснащен системой смазки с сухим картером и отдельным масляным баком, расположенным в моторном отсеке отдельно от двигателя (спереди или сзади). Теплообменник (интеркулер, масляный радиатор или радиатор охлаждающей жидкости) размещен в туннеле под гусеницей, перед ней.</t>
  </si>
  <si>
    <t xml:space="preserve">Наклон двигателя вперед уменьшает его высоту, позволяя установить четырехтактный двигатель в ограниченном пространстве. Система с сухим картером и отдельным масляным баком снижает высоту двигателя и упрощает обслуживание (доступ снизу через крышку). Теплообменник в туннеле эффективно охлаждается снегом, не поднимая центр тяжести. Объединение масляного и водяного радиаторов в один экономит место и вес.
</t>
  </si>
  <si>
    <t>JPH11334393A</t>
  </si>
  <si>
    <t>Двигатель с клиноременной бесступенчатой трансмиссией</t>
  </si>
  <si>
    <t>Двигатель содержит коленчатый вал и первичный вал, отличный от коленчатого вала. На первичном валу закреплен ведущий шкив клиноременной вариаторной передачи. Первичный вал и коленчатый вал связаны между собой через понижающий редуктор, состоящий из шестерен.</t>
  </si>
  <si>
    <t>Такая конструкция позволяет повысить обороты и мощность двигателя (например, до 9000 об/мин и выше) без риска повреждения коленчатого вала и элементов трансмиссии, так как массивный ведущий шкив более не закреплен непосредственно на коленчатом валу, что снижает вибрации и износ деталей.</t>
  </si>
  <si>
    <t>US6109217A</t>
  </si>
  <si>
    <t>Снегоход с улучшенной системой охлаждения</t>
  </si>
  <si>
    <t>Система охлаждения включает левый и правый боковые охладители на внешних краях подножек, а также передний и задний теплообменники на концах приводного туннеля. Все теплообменники соединены в единый контур циркуляции охлаждающей жидкости. Боковые охладители имеют полую внутреннюю часть, теплообменные ребра и противоскользящие шипы.</t>
  </si>
  <si>
    <t xml:space="preserve">Боковые охладители одновременно охлаждают жидкость, усиливают подножки от прогиба и обеспечивают противоскользящую поверхность для ног. Снег, набивающийся в подножки, используется для отвода тепла. Боковые охладители заменяют длинные соединительные шланги, экономя пространство и снижая вес. Задний охладитель расположен на пути снега от гусеницы, а ребра гусеницы создают конвекцию воздуха для улучшения теплообмена.
</t>
  </si>
  <si>
    <t>US5957230A</t>
  </si>
  <si>
    <t>Система охлаждения включает передний поперечный теплообменник, пару боковых теплообменников под подножками по бокам от сиденья и задний поперечный теплообменник. Боковые теплообменники являются частью рамы и служат для ее усиления. Охлаждающая жидкость циркулирует через охлаждающую рубашку двигателя и все теплообменники.</t>
  </si>
  <si>
    <t xml:space="preserve">Боковые теплообменники одновременно выполняют функцию охлаждения и усиления рамы, что повышает жесткость конструкции без увеличения веса. Размещение теплообменников под подножками использует свободное пространство и обеспечивает эффективное охлаждение за счет снега и воздуха, попадающих в эту зону при движении. Такая компоновка сокращает длину внешних соединительных трубопроводов по сравнению с известными конструкциями, упрощая систему и снижая вероятность утечек.
</t>
  </si>
  <si>
    <t>US5129473A</t>
  </si>
  <si>
    <t>Комбинация вентилятора и радиатора для снегохода с двигателем жидкостного охлаждения</t>
  </si>
  <si>
    <t>Система охлаждения включает радиатор, расположенный под капотом в моторном отсеке, вентилятор и водяной насос, оба приводимые в действие двигателем. Вокруг радиатора и вентилятора предусмотрен воздуховод (кожух), который изолирует холодный наружный воздух от теплого воздуха под капотом, направляя только наружный воздух через радиатор. Охлаждающая жидкость циркулирует через двигатель, выпускной коллектор и радиатор, где тепло передается воздушному потоку. Частота вращения вентилятора и мощность двигателя пропорциональны оборотам двигателя.</t>
  </si>
  <si>
    <t xml:space="preserve">Охлаждающая способность системы прямо пропорциональна мощности двигателя (через обороты), что обеспечивает более стабильный контроль температуры двигателя при различных внешних условиях (температура, высота, глубина снега) — в отличие от традиционных систем, зависящих от внешней среды. Кожух изолирует холодный воздух от подкапотного тепла, что позволяет использовать сравнительно небольшой радиатор при ограниченном пространстве моторного отсека. Охлаждение выпускного коллектора предотвращает проблемы с паровыми пробками и потерей мощности, а снижение температуры под капотом позволяет размещать пластиковые детали вблизи горячих поверхностей и уменьшать размер моторного отсека.
</t>
  </si>
  <si>
    <t>US7975794B2</t>
  </si>
  <si>
    <t>Подвеска для гусеничных транспортных средств</t>
  </si>
  <si>
    <t>Задняя подвеска</t>
  </si>
  <si>
    <t>Задняя подвеска снегохода содержит направляющую гусеницы, передний и задний рычаги, шарнирно соединённые с рамой и направляющей. Особенностью является узел перегрузки, который создаёт дополнительное усилие, прижимающее направляющую к грунту. Усилие прикладывается к средней части заднего рычага. Положение точки приложения регулируется водителем с помощью подвижного блока и фиксатора для настройки характеристик подвески.</t>
  </si>
  <si>
    <t>Регулировка положения точки приложения усилия перегрузки для изменения жёсткости подвески и улучшения управляемости в разных условиях без замены пружин.</t>
  </si>
  <si>
    <t>US20080036168A1</t>
  </si>
  <si>
    <t>Способ и устройство подвески транспортного средства</t>
  </si>
  <si>
    <t>Передняя подвеска</t>
  </si>
  <si>
    <t>Подвеска содержит первый и второй узлы, соединяющие кузов с лыжами или колёсами. Конструкция задаёт определённое расположение мгновенного центра вращения каждого узла в вертикальной поперечной плоскости относительно центра крена. Это позволяет создать относительно высокий и стабильный центр крена без применения сложных активных систем, улучшая поперечную устойчивость снегохода при маневрировании и в поворотах.</t>
  </si>
  <si>
    <t>Обеспечивает повышенную поперечную устойчивость снегохода и снижение кренов в поворотах за счёт кинематики подвески без усложнения конструкции.</t>
  </si>
  <si>
    <t>US7533750B2</t>
  </si>
  <si>
    <t>Задняя подвеска снегохода с направляющей гусеницы и двумя подвесными рычагами. Особенность - пользовательская регулировка жёсткости с помощью перегрузочной пружины, воздействующей на промежуточную точку заднего рычага. Подпружиненный передаточный блок можно перемещать вдоль рычага и фиксировать в нескольких положениях, меняя характеристики подвески. Предназначена в том числе для длинногусеничных машин (144-166 дюймов)</t>
  </si>
  <si>
    <t>Возможность тонкой настройки жёсткости задней подвески самим водителем под условия трассы без замены компонентов.</t>
  </si>
  <si>
    <t>US6715575B2</t>
  </si>
  <si>
    <t>Гусеничная тяговая система снегохода</t>
  </si>
  <si>
    <t>Система натяжения гусеницы снегохода включает задний натяжной шкив, подпружиненный регулировочный болт и кулисный механизм. Болт расположен поперечно внутри туннеля рамы. При вращении болта происходит перемещение заднего шкива вдоль направляющей, что изменяет натяжение гусеничной ленты. Конструкция обеспечивает точную регулировку без снятия гусеницы и с минимальным количеством деталей, подверженных обледенению.</t>
  </si>
  <si>
    <t>Упрощённая и точная регулировка натяжения гусеницы в полевых условиях без частичной разборки ходовой части.</t>
  </si>
  <si>
    <t>Истёк</t>
  </si>
  <si>
    <t>US9688353B2</t>
  </si>
  <si>
    <t>Рама / Виброгасящий узел</t>
  </si>
  <si>
    <t>Снегоход содержит раму, двигатель, рулевое управление с лыжами на двойных поперечных рычагах и трансмиссионный блок с гусеницей. Задняя подвеска гусеницы включает направляющую (слайд-рейл), несколько торсионных рычагов (торк-армов) и амортизаторы, образуя четырёхзвенный механизм для вертикального качания гусеничного блока. Ключевая особенность - наличие демпфера гашения вибраций кузова, соединяющего разнесённые точки рамы для подавления колебаний от разнонаправленных реакций опорной поверхности.</t>
  </si>
  <si>
    <t>Снижение вибраций рамы и повышение плавности хода за счёт демпфирования колебаний, возникающих при неравномерной нагрузке на гусеницу в поперечном направлении.</t>
  </si>
  <si>
    <t>US8151923B1</t>
  </si>
  <si>
    <t>Архитектура подвески для снегохода</t>
  </si>
  <si>
    <t>Задняя подвеска (связанная)</t>
  </si>
  <si>
    <t>Улучшенный контроль перераспределения веса при разгоне и увеличенная жесткость подвески за счет кинематической связи передней и задней частей гусеничного движителя.</t>
  </si>
  <si>
    <t>US7374188B2</t>
  </si>
  <si>
    <t>Снегоход с улучшенной геометрией передней подвески</t>
  </si>
  <si>
    <t>Передняя подвеска (лыжи)</t>
  </si>
  <si>
    <t>Передняя подвеска снегохода включает пару лыж, каждая из которых крепится к раме через шкворневой узел, верхний и нижний А-образные рычаги и амортизационную стойку. Ключевая особенность - нижний рычаг короче верхнего, а ось амортизатора смещена наружу от оси шкворня. Геометрия задаёт отрицательный развал при сжатии подвески, улучшая контакт лыжи с поверхностью в поворотах и снижая подъём внутренней лыжи.</t>
  </si>
  <si>
    <t>Снижение подъёма внутренней лыжи в поворотах и улучшение устойчивости за счёт кинематики с отрицательным развалом при сжатии подвески.</t>
  </si>
  <si>
    <t>US20170334488A1</t>
  </si>
  <si>
    <t>Транспортное средство с посадкой верхом</t>
  </si>
  <si>
    <t>Рама</t>
  </si>
  <si>
    <t>Транспортное средство (снегоход или ATV) оснащено демпфером гашения вибраций кузова, установленным на раме. Демпфер соединяет две разнесённые точки рамы: в продольном направлении (между передними подвесками) или в поперечном направлении (между точками крепления амортизаторов). Устройство генерирует демпфирующее усилие при изменении расстояния между этими точками, подавляя специфические деформации рамы, возникающие при разнонаправленных реакциях опорной поверхности на лыжи или гусеницу.</t>
  </si>
  <si>
    <t>Снижение вибраций рамы и повышение комфорта водителя за счёт демпфирования продольных и поперечных деформаций силовой структуры, вызванных неровностями рельефа.</t>
  </si>
  <si>
    <t>US20240034435A1</t>
  </si>
  <si>
    <t>Система задней подвески для снегохода</t>
  </si>
  <si>
    <t>Задняя подвеска снегохода включает гибкий композитный элемент, соединяющий раму с гусеничной тележкой . Особенность — использование композитной конструкции (стекло- или углеволокно) для замены традиционных металлических пружин и рычагов. Гибкий элемент может иметь основное и вторичное тела, обеспечивая двухступенчатую прогрессивную характеристику жёсткости: на начальном ходе работает только основное тело, на полном ходе включается вторичное, увеличивая общую жёсткость.</t>
  </si>
  <si>
    <t>Снижение веса и упрощение конструкции задней подвески за счёт замены металлических пружин и тяг на единый композитный упругий элемент с прогрессивной характеристикой жёсткости.</t>
  </si>
  <si>
    <t>US10137965B2</t>
  </si>
  <si>
    <t>Снегоход с функцией наклона и его усовершенствования</t>
  </si>
  <si>
    <t>Подвеска с функцией наклона</t>
  </si>
  <si>
    <t>Повышение устойчивости и безопасности в поворотах за счёт наклона кузова, противодействующего центробежной силе и снижающего риск опрокидывания.</t>
  </si>
  <si>
    <t>US11097793B2</t>
  </si>
  <si>
    <t>Узел задней гусеницы для транспортного средства</t>
  </si>
  <si>
    <t>Гусеничный движитель (задний)</t>
  </si>
  <si>
    <t>Гусеничный узел включает ведущее колесо, ведомое колесо, натяжной механизм и бесконечную гусеничную ленту. Особенность - наличие съёмного узла крепления, позволяющего отсоединять и заменять всю гусеничную тележку без снятия гусеничной ленты. Конструкция включает направляющие для колёс и поперечный стабилизирующий элемент, повышающий жёсткость при движении по пересечённой местности.</t>
  </si>
  <si>
    <t>Упрощение обслуживания и замены компонентов гусеничного движителя за счёт модульной конструкции с быстросъёмным креплением тележки.</t>
  </si>
  <si>
    <t>CA3009002C</t>
  </si>
  <si>
    <t>Гусеница с шипами для снегохода</t>
  </si>
  <si>
    <t>Гусеничный движитель</t>
  </si>
  <si>
    <t>Гусеница снегохода содержит множество шипов противоскольжения. Каждый шип имеет основание с отверстием и выступ, отходящий от основания. Выступ включает цилиндрическую часть и твердосплавный наконечник, прикреплённый к её дистальному концу. Цилиндрическая часть шипа имеет особую форму поперечного сечения, повышающую жёсткость конструкции и надёжность крепления.</t>
  </si>
  <si>
    <t>Повышение жёсткости и надёжности крепления шипов гусеницы, что улучшает сцепление с обледенелой поверхностью.</t>
  </si>
  <si>
    <t>CN113453979A</t>
  </si>
  <si>
    <t>Транспортное средство с наклоняемой рамой и пружинно-демпферной системой</t>
  </si>
  <si>
    <t>Рама / Подвеска (система наклона)</t>
  </si>
  <si>
    <t>Транспортное средство с основной рамой и наклонной рамой, способной поворачиваться вокруг продольной оси наклона. Оснащено как минимум двумя упругими элементами подвески для колёс, лыж или гусениц и рулевым механизмом. Отличительная черта - пружинно-демпферная система, установленная между основной и наклонной рамами для гашения нежелательных колебаний последней при движении. Система стабилизирует наклонную раму, возвращая её в вертикальное положение и повышая устойчивость.</t>
  </si>
  <si>
    <t>Снижение раскачивания и повышение курсовой устойчивости за счёт демпфирования колебаний наклонной рамы, что улучшает управляемость на высокой скорости.</t>
  </si>
  <si>
    <t>US10232910B2</t>
  </si>
  <si>
    <t>Снегоходное транспортное средство</t>
  </si>
  <si>
    <t>Передняя подвеска снегоходного транспортного средства содержит корпус шпинделя, поворотный кулак для крепления лыжи и по меньшей мере один рычаг управления, соединяющий шпиндель с поворотным кулаком. Подвеска устанавливается между основной подвеской (например, вилкой мотоциклетного типа) и лыжей. Конструкция позволяет лыже перемещаться независимо от хода основной подвески, улучшая контакт с поверхностью и сглаживая неровности рельефа.</t>
  </si>
  <si>
    <t>Дополнительный ход лыжи независимо от основной подвески, улучшающий поглощение неровностей и постоянство контакта с поверхностью для снегоциклов.</t>
  </si>
  <si>
    <t>EP4036436A1</t>
  </si>
  <si>
    <t>Задняя подвеска для снегохода</t>
  </si>
  <si>
    <t>Европейское патентное ведомство</t>
  </si>
  <si>
    <t>Задняя подвеска (гусеничная тележка)</t>
  </si>
  <si>
    <t>Задняя подвеска снегохода содержит раму гусеничной тележки, шарнирно соединённую с рамой снегохода, и направляющую гусеницы. Особенностью является узел натяжения гусеницы, который включает регулировочный механизм, воздействующий на взаимное положение передней и задней частей рамы тележки или элементов направляющей. Это позволяет изменять общую длину опорного контура тележки и тем самым регулировать натяжение гусеничной ленты. Конструкция также может включать амортизаторы, установленные между элементами подвески.</t>
  </si>
  <si>
    <t>Упрощённая регулировка натяжения гусеницы без необходимости перемещения ведущего вала или демонтажа узлов ходовой части.</t>
  </si>
  <si>
    <t>US10875605B2</t>
  </si>
  <si>
    <t>Приводная гусеница и ходовая часть снегохода с элементами развесовки</t>
  </si>
  <si>
    <t>Гусеничный движитель / Рама</t>
  </si>
  <si>
    <t>Конструкция снегохода включает раму туннельного типа, двигатель и бесконечную гусеницу. Особенностью является расположение ведущего вала гусеницы, которое смещено для оптимизации распределения веса и улучшения контакта с поверхностью. Задняя подвеска может содержать систему рычагов, при опускании которой точки контакта гусеницы с грунтом смещаются назад относительно центра тяжести. Это способствует увеличению сцепления при разгоне и снижает тенденцию к зарыванию в рыхлый снег.</t>
  </si>
  <si>
    <t>Улучшение тяги и снижение зарывания в снег за счёт оптимального смещения точек опоры гусеницы при ходе подвески и развесовки машины.</t>
  </si>
  <si>
    <t>RU2660092C2</t>
  </si>
  <si>
    <t>Подвеска снегохода</t>
  </si>
  <si>
    <t>Система задней подвески содержит шасси, бесконечную гусеницу и направляющий рельс. Включает первое и второе плечи подвески, шарнирно соединённые с шасси и рельсом, плечо скобы, звено, два амортизатора и связующий стержень. Особенность - точка шарнирного крепления второго плеча к шасси расположена вертикально выше точки соединения верхнего конца амортизатора со вторым плечом. Это создаёт силу противодействия перемещению туннеля при разгоне и торможении.</t>
  </si>
  <si>
    <t>Снижение продольной раскачки и подъёма лыж при разгоне за счёт особой кинематической схемы, противодействующей переносу веса без усложнения конструкции.</t>
  </si>
  <si>
    <t>US10865700B2</t>
  </si>
  <si>
    <t>Механическая часть / Силовая часть</t>
  </si>
  <si>
    <t>Система впуска (воздухозаборник)</t>
  </si>
  <si>
    <t>Конструкция снегохода включает усовершенствованный воздухозаборник для двигателя. Впускной тракт включает переднюю секцию, расположенную над туннелем гусеницы или в непосредственной близости от него. Задняя секция воздухозаборника соединена с передней и направляет воздух в корпус дроссельной заслонки. Особенностью является расположение впускного отверстия и конфигурация тракта, обеспечивающая забор более холодного и чистого воздуха, защищённого от снежной пыли.</t>
  </si>
  <si>
    <t>Улучшение мощностных характеристик и надёжности двигателя за счёт стабильного забора холодного и очищенного от снега воздуха через оптимизированный впускной тракт.</t>
  </si>
  <si>
    <t>US8037961B2</t>
  </si>
  <si>
    <t>Передняя подвеска снегохода</t>
  </si>
  <si>
    <t>Двухрычажная передняя подвеска снегохода содержит верхний и нижний А-образные рычаги, соединённые со шкворнем лыжи. Ключевая особенность - геометрия крепления рычагов к раме, при которой кастер (угол продольного наклона шкворня) уменьшается при сжатии подвески, а оси качания верхнего и нижнего рычагов непараллельны и пересекаются перед шкворнем. Это снижает усилие на руле при сжатии и улучшает управляемость.</t>
  </si>
  <si>
    <t>Снижение усилия руления при ходе подвески и улучшение обратной связи за счёт прогрессивного уменьшения кастера и особой кинематики рычагов.</t>
  </si>
  <si>
    <t>US11472347B2</t>
  </si>
  <si>
    <t>Передняя подвеска снегохода содержит верхний и нижний А-образные рычаги, шкворневой узел, амортизатор и стабилизатор поперечной устойчивости. Особенность - амортизатор установлен с наклоном вперёд и проходит через проём в верхнем рычаге, а точка крепления амортизатора к раме расположена выше точки крепления верхнего рычага. Такая компоновка увеличивает ход подвески и снижает передачу ударных нагрузок на рулевое управление.</t>
  </si>
  <si>
    <t>Увеличение хода передней подвески и улучшение управляемости за счёт оптимального расположения амортизатора и стабилизатора поперечной устойчивости.</t>
  </si>
  <si>
    <t>EP3875801B1</t>
  </si>
  <si>
    <t>Передняя подвеска снегохода содержит верхний и нижний А-образные рычаги, соединённые со шкворневым узлом лыжи. Амортизатор установлен между нижним рычагом и рамой. Ключевая особенность - геометрия рычагов обеспечивает отрицательный развал лыжи при сжатии подвески, что улучшает зарезание канта в поворотах. Верхний рычаг выполнен короче нижнего, а оси качания рычагов расположены под определённым углом для оптимизации кинематики.</t>
  </si>
  <si>
    <t>Улучшение управляемости и устойчивости в поворотах за счёт кинематики, обеспечивающей отрицательный развал лыжи при сжатии подвески.</t>
  </si>
  <si>
    <t>US12151624B2</t>
  </si>
  <si>
    <t xml:space="preserve">Снегоход со съёмными кузовными панелями 
</t>
  </si>
  <si>
    <t>Рама / Кузов</t>
  </si>
  <si>
    <t>Снегоход содержит шасси, основную кузовную панель и по меньшей мере одну отделочную панель. Основная панель съёмно прикреплена к шасси с помощью крепёжного узла. Отделочная панель съёмно прикреплена к основной панели и выступает от боковой стороны снегохода на определённое расстояние, имея заданную толщину. Конструкция обеспечивает модульность кузовных элементов, упрощая их замену и доступ к внутренним компонентам.</t>
  </si>
  <si>
    <t>Упрощение замены кузовных панелей и доступа к внутренним узлам за счёт модульной конструкции с быстросъёмным креплением.</t>
  </si>
  <si>
    <t>US7255357B2</t>
  </si>
  <si>
    <t>Подвеска содержит первый и второй узлы, соединяющие кузов с опорными элементами (лыжами или колёсами). Геометрия рычагов задаёт расположение мгновенного центра вращения каждого узла в вертикальной поперечной плоскости ниже центра крена. Это создаёт относительно высокий и стабильный центр крена без применения активных систем, улучшая поперечную устойчивость при маневрировании и в поворотах.</t>
  </si>
  <si>
    <t>Обеспечение повышенной поперечной устойчивости снегохода и снижение кренов в поворотах за счёт пассивной кинематики подвески без усложнения конструкции.</t>
  </si>
  <si>
    <t>US20250136203A1</t>
  </si>
  <si>
    <t>Гусеничная система для создания тяги внедорожного транспортного средства, такого как снегоход или мотовездеход</t>
  </si>
  <si>
    <t>Гусеничная система содержит охватывающий узел и бесконечную эластомерную гусеницу. Ключевая особенность - использование поперечных стержней жёсткости с удлинённым поперечным сечением, имеющим соотношение сторон не менее четырёх. Толщина стержня составляет менее 3.5 мм, а отношение толщины стержня к толщине каркаса гусеницы — менее 0.7. Такая конструкция снижает шумность при движении, сохраняя поперечную жёсткость для улучшения сцепления и плавучести на рыхлом снегу.</t>
  </si>
  <si>
    <t>Снижение шума гусеницы при сохранении поперечной жёсткости, что улучшает сцепление с поверхностью и плавучесть на глубоком снегу.</t>
  </si>
  <si>
    <t>CA2737173A1</t>
  </si>
  <si>
    <t>Узел подвески для персонального гусеничного транспортного средства</t>
  </si>
  <si>
    <t xml:space="preserve">Задняя подвеска
</t>
  </si>
  <si>
    <t>Узел подвески содержит первый качающийся рычаг, шарнирно соединённый с рамой транспортного средства, и второй качающийся рычаг, шарнирно соединённый с первым рычагом. По меньшей мере один демпфер соединяет первый и второй рычаги. На первом конце первого рычага установлено первое натяжное колесо, а на первом конце второго рычага - второе. Оба колеса находятся в контакте с одной гусеницей транспортного средства.</t>
  </si>
  <si>
    <t>Улучшенная адаптация гусеницы к рельефу и снижение ударных нагрузок за счёт двухрычажной кинематики с общим демпфером.</t>
  </si>
  <si>
    <t>US20250058816A1</t>
  </si>
  <si>
    <t xml:space="preserve">Шпиндель транспортного средства для отдыха 
</t>
  </si>
  <si>
    <t xml:space="preserve">Передняя подвеска (шпиндель лыжи) 
</t>
  </si>
  <si>
    <t>Шпиндель для снегохода или вездехода содержит центральное ребро и опционально переднее и заднее крылья, отходящие от передней и задней поверхностей ребра. Конструкция включает крепления для верхнего и нижнего рычагов подвески и основание с креплением для лыжи. Ось поворота шпинделя расположена впереди оси отверстия крепления лыжи. Высота крепления нижнего рычага составляет 66-75% от высоты оси нижней звёздочки гусеницы.</t>
  </si>
  <si>
    <t>Оптимизация геометрии передней подвески и рулевого управления за счёт смещённой вперёд оси поворота шпинделя и заданного соотношения высот.</t>
  </si>
  <si>
    <t>US20250065983A1</t>
  </si>
  <si>
    <t>Снегоход с бесступенчатой трансмиссией</t>
  </si>
  <si>
    <t xml:space="preserve">Трансмиссия / Рама 
</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</si>
  <si>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по меньшей мере одно выпускное отверстие для улучшенного охлаждения ремня и шкивов.</t>
  </si>
  <si>
    <t>Повышение эффективности охлаждения вариатора и жёсткости крепления за счёт корпуса, прикреплённого одновременно к двигателю и раме.</t>
  </si>
  <si>
    <t>US8978794B2</t>
  </si>
  <si>
    <t>Снегоход и задняя подвеска для снегохода</t>
  </si>
  <si>
    <t>Задняя подвеска снегохода содержит направляющие гусеницы, передний и задний рычаги подвески, а также амортизаторы. Ключевая особенность заключается в геометрии четырёхзвенного механизма, при которой отношение длины переднего рычага к заднему составляет от 1.6 до 2.0. Такая кинематика предотвращает «перецентровку» рычагов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t>
  </si>
  <si>
    <t>Предотвращение «перецентровки» подвески и обеспечение прогрессивной жёсткости при полном ходе, что улучшает управляемость и снижает ударные нагрузки.</t>
  </si>
  <si>
    <t>US20220024541A1</t>
  </si>
  <si>
    <t xml:space="preserve">Снегоход с туннелем, имеющим сгибаемую часть
</t>
  </si>
  <si>
    <t xml:space="preserve">Рама (туннель) 
</t>
  </si>
  <si>
    <t>Туннель снегохода состоит из двух частей: передней металлической и задней, выполненной из упругого материала, например пластика. При приложении направленной вниз силы (удар сзади или при приземлении) задняя секция упруго изгибается к гусенице, а затем самостоятельно возвращается в исходную конфигурацию без остаточной деформации. При подъеме за заднюю часть секция сопротивляется изгибу вверх, сохраняя жесткость.</t>
  </si>
  <si>
    <t>Предотвращение необратимой деформации туннеля при ударах и возможность его подъема без повреждений за счет упругой задней секции.</t>
  </si>
  <si>
    <t>US8676440B2</t>
  </si>
  <si>
    <t>Полуактивная задняя подвеска снегохода</t>
  </si>
  <si>
    <t>Задняя подвеска снегохода содержит направляющую гусеницы, передний и задний рычаги, а также систему электронной регулировки. Включает механизмы изменения длины ограничительного ремня и связующего рычага, а также угла наклона амортизатора. Регулировки выполняются вручную или электроприводом на ходу. Система рычагов обеспечивает прогрессивную характеристику жёсткости и снижает неподрессоренную массу примерно до сорока процентов.</t>
  </si>
  <si>
    <t>Дистанционная настройка жёсткости подвески на ходу, прогрессивная характеристика сжатия и значительное снижение неподрессоренной массы для улучшения плавности хода.</t>
  </si>
  <si>
    <t>US7694768B2</t>
  </si>
  <si>
    <t>Приводной узел снегохода</t>
  </si>
  <si>
    <t>Задняя подвеска снегохода содержит направляющие гусеницы, передний и задний рычаги подвески, а также линейные силовые элементы. Ключевая особенность — оптимизированное соотношение длин переднего и заднего рычагов в диапазоне от 1.6 до 2.0. Такая геометрия предотвращает «перецентровку» рычагов при больших ходах и исключает резкое падение жёсткости. Вертикальное смещение точек крепления рычагов к раме обеспечивает прогрессивную характеристику подвески.</t>
  </si>
  <si>
    <t>Обеспечение прогрессивной характеристики жёсткости задней подвески за счёт выноса амортизатора за пределы контура гусеницы.</t>
  </si>
  <si>
    <t>RU2672346C2</t>
  </si>
  <si>
    <t>Узел задней подвески снегохода содержит шасси с трубой, передний и задний рычаги подвески, пару рельсовых направляющих, амортизатор и пару удлинительных рычагов с задними натяжными колёсами. Удлинительные рычаги установлены с возможностью поворота между поднятым и опущенным положениями. Пружина смещает удлинительные рычаги в опущенное положение, что улучшает проходимость снегохода на различных конфигурациях почвы, включая движение вдоль склона и задний ход по мягкому снегу.</t>
  </si>
  <si>
    <t>Улучшение проходимости и предотвращение зарывания гусеницы при движении задним ходом по мягкому снегу за счёт поворотных удлинительных рычагов с подпружиненными натяжными колёсами.</t>
  </si>
  <si>
    <t>US7891454B2</t>
  </si>
  <si>
    <t>Узел рамы снегохода</t>
  </si>
  <si>
    <t>Рама / Задняя подвеска</t>
  </si>
  <si>
    <t>Конструкция рамы снегохода включает туннель, переднюю часть шасси и элементы крепления задней подвески. Задняя подвеска содержит направляющие гусеницы, передний и задний рычаги, а также линейные силовые элементы. Ключевая особенность - кинематическая связь передней и задней частей подвески, обеспечивающая согласованное перемещение при вертикальных ходах. Такая связанная конструкция увеличивает общую жёсткость подвески при значительных деформациях и улучшает контроль перераспределения веса при разгоне.</t>
  </si>
  <si>
    <t>Улучшение контроля продольного крена и повышение жёсткости подвески за счёт кинематической связи переднего и заднего узлов гусеничной тележки.</t>
  </si>
  <si>
    <t>US8820458B2</t>
  </si>
  <si>
    <t>Задняя подвеска снегохода</t>
  </si>
  <si>
    <t>Задняя подвеска снегохода содержит направляющие скольжения, передний и задний рычаги подвески, а также линейные силовые элементы. Ключевая особенность заключается в соотношении длин переднего и заднего рычагов, которое составляет от 1,6 до 2,0. Такая геометрия предотвращает переход рычагов через мёртвую точку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 и управления связанностью подвески.</t>
  </si>
  <si>
    <t>Предотвращение перехода рычагов через мёртвую точку и обеспечение прогрессивной жёсткости подвески при полном ходе для улучшения управляемости.</t>
  </si>
  <si>
    <t>US12208855B2</t>
  </si>
  <si>
    <t>Рама для снегохода</t>
  </si>
  <si>
    <t>Рама / Гусеничный движитель</t>
  </si>
  <si>
    <t>Конструкция рамы снегохода включает туннель, образованный верхней стенкой и двумя боковыми стенками, идущими вниз. Внутри туннеля расположена гусеница. Особенностью является форма поперечного сечения туннеля, оптимизированная для снижения накопления снега и льда. Внутренние поверхности выполнены с минимальным количеством выступающих элементов. Конструкция также включает усиливающие рёбра, повышающие жёсткость при сохранении малого веса.</t>
  </si>
  <si>
    <t>Снижение накопления снега и льда в туннеле при сохранении высокой жёсткости и малого веса рамы.</t>
  </si>
  <si>
    <t>US9145037B2</t>
  </si>
  <si>
    <t>Дистанционно регулируемая связь подвески</t>
  </si>
  <si>
    <t>Система задней подвески снегохода с дистанционно регулируемой связью между первым и вторым элементами подвески. В разъединённом состоянии элементы движутся независимо. При активации связи движение одного элемента вызывает ответное движение другого. Связь осуществляется путём изменения жёсткости амортизатора по сигналу системы управления. Конструкция позволяет адаптировать характеристику подвески под различные условия движения без механического вмешательства.</t>
  </si>
  <si>
    <t>Адаптация жёсткости задней подвески на ходу под рельеф и стиль езды за счёт дистанционно управляемой кинематической связи элементов.</t>
  </si>
  <si>
    <t>US20090294197A1</t>
  </si>
  <si>
    <t>Система задней подвески снегохода</t>
  </si>
  <si>
    <t>Узел подвески поддерживает замкнутую гусеницу в заднем туннеле снегохода и обеспечивает её вертикальное и горизонтальное перемещение. Включает удлинённый контакт с грунтом, качающийся рычаг внутри гусеницы, передний и задний упругие элементы, а также натяжитель. Передний элемент смещает контакт с грунтом относительно шасси, задний - качающийся рычаг. Натяжитель телескопически соединяет рычаг с контактом, сохраняя равномерное натяжение гусеницы при любых перемещениях подвески.</t>
  </si>
  <si>
    <t>Увеличенное пятно контакта гусеницы и стабильное натяжение при ходе подвески, что повышает тягу и управляемость на пересечённой местности.</t>
  </si>
  <si>
    <t>US9346518B2</t>
  </si>
  <si>
    <t>Системы подвески снегохода</t>
  </si>
  <si>
    <t>Подвеска содержит удлинённый контакт с грунтом, качающийся рычаг внутри гусеницы, передний и задний упругие элементы. Ключевая особенность - поворотный узел на переднем или заднем конце качающегося рычага, позволяющий рычагу поворачиваться вокруг продольной оси контакта с грунтом. Это даёт подвеске дополнительную степень свободы для адаптации к поперечным неровностям и снижает передачу скручивающих нагрузок на шасси. Конструкция может включать ограничители поворота и блокировку вращения.</t>
  </si>
  <si>
    <t>Улучшение управляемости и комфорта за счёт снижения передачи скручивающих нагрузок на шасси при движении по неровной поверхности.</t>
  </si>
  <si>
    <t>US11780513B2</t>
  </si>
  <si>
    <t xml:space="preserve">Гусеничный движитель (гусеница)
</t>
  </si>
  <si>
    <t>Снегоход содержит бесконечную гусеничную ленту, к которой прикреплено множество металлических опорных пластин, расположенных в шахматном порядке. Каждая пластина включает в себя отверстие, выровненное с окном в ленте для привода, и по меньшей мере один грунтозацеп для улучшения тяги. Пластины повышают износостойкость гусеницы и служат прочной основой для крепления шипов противоскольжения, улучшая характеристики на льду и плотном снегу.</t>
  </si>
  <si>
    <t>Увеличенный срок службы гусеницы и улучшенное сцепление на льду за счёт металлических опорных пластин с грунтозацепами и точками под шипы.</t>
  </si>
  <si>
    <t>US11235634B2</t>
  </si>
  <si>
    <t>Транспортное средство с приводом для регулировки ограничительного ремня подвески</t>
  </si>
  <si>
    <t>Транспортное средство, преимущественно снегоход, оснащено системой дистанционной регулировки ограничительного ремня задней подвески. Ремень соединяет шасси с направляющей гусеницы и ограничивает их взаимное удаление. Система включает держатель ремня, подвижный между первым и вторым положениями, и привод, связанный с органом управления на руле. При натянутом ремне держатель заблокирован от перемещения, что обеспечивает безопасность регулировки. Конструкция позволяет водителю изменять степень ограничения хода подвески непосредственно во время движения, адаптируя снегоход к меняющимся условиям.</t>
  </si>
  <si>
    <t>Дистанционная регулировка жёсткости и кинематики задней подвески на ходу для адаптации к рельефу без остановки и демонтажа.</t>
  </si>
  <si>
    <t>US9751552B2</t>
  </si>
  <si>
    <t>Передняя подвеска (лыжи) / Задняя подвеска / Рама</t>
  </si>
  <si>
    <t>Снегоходное транспортное средство содержит раму, двигатель, по меньшей мере одну переднюю лыжу, рулевой механизм и заднюю подвеску с гусеницей. Задняя подвеска включает направляющую скольжения, рычаги управления и силовые элементы. Особенностью является двухступенчатая передняя подвеска, где вторичный узел подвески с корпусом шпинделя и поворотным кулаком установлен между основной подвеской (например, вилкой) и лыжей, обеспечивая дополнительный ход и улучшая контакт с поверхностью.</t>
  </si>
  <si>
    <t>Обеспечивает дополнительный ход лыжи, улучшая поглощение неровностей и постоянство контакта с поверхностью, особенно для снегоциклов с мотоциклетной вилкой.</t>
  </si>
  <si>
    <t>US20170129569A1</t>
  </si>
  <si>
    <t>Задняя подвеска снегохода включает направляющую гусеницы,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Он содержит пружинный уплотнитель и плунжер, проходящий через него. При ходе сжатия рычаг давит на буфер, плунжер уходит в прорезь направляющей, смягчая удар и предотвращая повреждение компонентов подвески.</t>
  </si>
  <si>
    <t>Предотвращение пробоя задней подвески и смягчение ударных нагрузок за счёт буферного узла с плунжером, уходящим в прорезь направляющей.</t>
  </si>
  <si>
    <t>RU2719265C2</t>
  </si>
  <si>
    <t>Конструкция рамы снегохода включает туннель с верхней поверхностью, левую и правую боковые стенки, отходящие вниз, и передний модуль с двигателем. Особенностью является форма туннеля, оптимизированная для увеличения жёсткости при сохранении малого веса, а также конфигурация зоны деформации в передней части рамы. Зона деформации поглощает энергию удара, защищая основные силовые элементы и водителя. Внутренние поверхности туннеля выполнены с минимальным количеством выступающих частей.</t>
  </si>
  <si>
    <t>Повышение пассивной безопасности и жёсткости рамы при снижении веса за счёт оптимизированной формы туннеля и наличия зоны запрограммированной деформации.</t>
  </si>
  <si>
    <t>US8074759B2</t>
  </si>
  <si>
    <t>Способ сборки модульной платформы снегохода</t>
  </si>
  <si>
    <t>Рама / Передняя подвеска</t>
  </si>
  <si>
    <t>Платформа снегохода состоит из трёх модульных сборочных узлов: заднего туннеля, моторной люльки и передней подвески. Моторная люлька служит конструктивным основанием для крепления двигателя и соединяет туннель с передней подвеской. Туннель расположен над гусеницей и задаёт её ширину. Модуль передней подвески включает амортизаторы, рычаги и стойки лыж.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t>
  </si>
  <si>
    <t>Упрощение производства и унификация платформы, позволяющая создавать разные модели снегоходов на базе ограниченного числа взаимозаменяемых модулей.</t>
  </si>
  <si>
    <t>US8453779B2</t>
  </si>
  <si>
    <t>Рама снегохода</t>
  </si>
  <si>
    <t>Рама снегохода включает туннель, моторную люльку, переднюю подвеску и по меньшей мере один опорный элемент, соединяющий люльку с передней подвеской. Ключевая особенность - опорный элемент образует зону запрограммированной деформации между подвеской и люлькой. При лёгких ударах нагрузку поглощает амортизатор. При сильном ударе, превышающем порог пластической деформации опорного элемента, он сминается, защищая дорогостоящие компоненты рамы и двигатель от повреждений.</t>
  </si>
  <si>
    <t>Защита рамы и силового агрегата от критических повреждений при фронтальном ударе за счёт сминаемого элемента между подвеской и люлькой.</t>
  </si>
  <si>
    <t>EP3159249A2</t>
  </si>
  <si>
    <t>Задняя подвеска снегохода содержит направляющую гусеницы, передний и задний рычаги подвески, а также амортизаторы. Особенностью является кинематическая схема, при которой точка крепления заднего рычага к раме расположена выше точки его крепления к направляющей гусеницы. Это создаёт силу, противодействующую переносу веса назад при разгоне, снижая подъём лыж и улучшая управляемость. Конструкция также включает регулируемый ограничитель хода заднего рычага.</t>
  </si>
  <si>
    <t>Снижение подъёма лыж при разгоне и улучшение управляемости за счёт особой кинематики заднего рычага подвески.</t>
  </si>
  <si>
    <t>US8336660B2</t>
  </si>
  <si>
    <t>Передняя подвеска снегохода включает механизм взаимосвязанной поддержки левой и правой лыж. При вертикальном перемещении одной лыжи вверх относительно корпуса другая лыжа принудительно перемещается вниз. Это обеспечивает постоянный контакт обеих лыж с поверхностью при движении по склонам с глубоким снегом, предотвращая опрокидывание и улучшая устойчивость. Механизм может включать качающийся рычаг и блокировку наклона для движения по ровной поверхности.</t>
  </si>
  <si>
    <t>Повышение устойчивости на склонах и улучшение проходимости по глубокому снегу за счёт кинематической связи лыж, обеспечивающей их постоянный контакт с поверхностью.</t>
  </si>
  <si>
    <t>US20170057573A1</t>
  </si>
  <si>
    <t>Система подвески снегохода</t>
  </si>
  <si>
    <t>Система подвески содержит качающийся рычаг, соединяющий раму с направляющими гусеницы, переднее звено, промежуточное звено и амортизатор. Переднее и промежуточное звенья совместно с амортизатором образуют механизм с прогрессивной характеристикой жёсткости. Задний рычаг имеет длину, приблизительно равную длине качающегося рычага, и расположен почти параллельно ему во всём диапазоне хода, что контролирует ориентацию направляющих и улучшает контакт гусеницы с поверхностью.</t>
  </si>
  <si>
    <t>Упрощение конструкции задней подвески с одним амортизатором и обеспечение прогрессивной жёсткости для лучшего поглощения ударов.</t>
  </si>
  <si>
    <t>US9796437B2</t>
  </si>
  <si>
    <t>Снегоход содержит раму, опирающуюся на грунтозацепы, силовую установку и узел задней подвески. Подвеска включает множество направляющих скольжения, по меньшей мере один линейный силовой элемент, функционально соединённый с направляющими, и по меньшей мере одно заднее натяжное колесо. Заднее натяжное колесо соединено с направляющими скольжения посредством заднего вала. Ключевая особенность заключается в том, что задний вал функционально соединён с направляющими скольжения с помощью одиночного крепёжного элемента, вставляемого в один конец заднего вала.</t>
  </si>
  <si>
    <t>Упрощение сборки и снижение веса задней подвески за счёт использования одиночного крепежа для крепления заднего вала натяжного колеса к направляющим скольжения.</t>
  </si>
  <si>
    <t>US9944352B2</t>
  </si>
  <si>
    <t>Узел задней подвески снегохода включает раму, бесконечную гусеницу, направляющую, передний и задний рычаги, звено и по меньшей мере один амортизатор. Звено соединяет один из рычагов с направляющей. Особенностью является кинематика, при которой смещение направляющей относительно рамы вызывает одновременное смещение рычагов, что оптимизирует распределение нагрузки между ними. Это позволяет улучшить поглощение ударов и снизить неподрессоренную массу подвески.</t>
  </si>
  <si>
    <t>Улучшение поглощения ударов и снижение неподрессоренной массы за счёт оптимизированной кинематической связи рычагов подвески.</t>
  </si>
  <si>
    <t>US11518453B2</t>
  </si>
  <si>
    <t>Задняя подвеска снегохода содержит направляющую гусеницы, передний и задний рычаги подвески, а также по меньшей мере один амортизатор. Особенностью является кинематическая схема, при которой рычаги и точки их крепления расположены таким образом, что при сжатии подвески направляющая гусеницы смещается назад относительно рамы. Это увеличивает пятно контакта гусеницы с поверхностью и снижает тенденцию к зарыванию при разгоне в рыхлом снегу.</t>
  </si>
  <si>
    <t>Увеличение пятна контакта гусеницы и снижение зарывания при разгоне за счёт смещения направляющей назад при сжатии подвески.</t>
  </si>
  <si>
    <t>US9545976B2</t>
  </si>
  <si>
    <t>Узел подвески снегохода</t>
  </si>
  <si>
    <t>Подвеска снегохода включает качающийся рычаг, соединяющий раму с направляющей гусеницы, передний и задний амортизаторы, а также систему управления их работой. Ключевая особенность - наличие механизма, который позволяет амортизаторам сжиматься с разной скоростью в зависимости от направления хода подвески. При сжатии подвески амортизаторы работают совместно, обеспечивая прогрессивную жёсткость. При отбое один из амортизаторов может отключаться или иметь меньшее демпфирование.</t>
  </si>
  <si>
    <t>Улучшение плавности хода и контроля подвески при отбое за счёт избирательного демпфирования, адаптирующегося к направлению перемещения гусеницы.</t>
  </si>
  <si>
    <t>US20080185202A1</t>
  </si>
  <si>
    <t>Снегоход и его особенности, позволяющие использовать туннели различной ширины</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</si>
  <si>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шириной гусеницы 38, 50 или 61 сантиметр, сохраняя одинаковое поперечное расположение двигателя и трансмиссии для оптимальной развесовки.</t>
  </si>
  <si>
    <t>Унификация силового агрегата для снегоходов с разной шириной гусеницы, упрощение производства и снижение затрат на разработку новых моделей.</t>
  </si>
  <si>
    <t>US11850935B2</t>
  </si>
  <si>
    <t>Конструкция рамы снегохода включает туннель с верхней стенкой и двумя боковыми стенками, между которыми расположена гусеница. Внутри туннеля установлен поперечный элемент жёсткости, соединяющий левую и правую боковые стенки. К этому же поперечному элементу крепится узел задней подвески. Такая компоновка повышает поперечную жёсткость туннеля и обеспечивает точное позиционирование точек крепления подвески.</t>
  </si>
  <si>
    <t>Повышение поперечной жёсткости туннеля и точности монтажа задней подвески за счёт установки общего поперечного элемента усиления и крепления.</t>
  </si>
  <si>
    <t>US9327789B1</t>
  </si>
  <si>
    <t>Транспортное средство с наклоняемой рамой</t>
  </si>
  <si>
    <t>Транспортное средство, преимущественно снегоход, содержит раму с седлом, двигатель, заднюю подвеску с гусеницей и переднюю подвеску с двумя лыжами. Ключевой особенностью является амортизационная башня, шарнирно соединённая с передней частью рамы с возможностью поворота вокруг продольной оси. Рама может наклоняться относительно башни. Верхние концы амортизаторов передней подвески закреплены на башне, а нижние соединены с рычагами подвески, что улучшает устойчивость при наклоне.</t>
  </si>
  <si>
    <t>Улучшение устойчивости в поворотах за счёт наклона рамы относительно амортизационной башни без сжатия амортизаторов от самого наклона.</t>
  </si>
  <si>
    <t>Шасси снегохода с туннелем</t>
  </si>
  <si>
    <t>Снижение веса и повышение прочности туннеля за счёт двойных панелей с выборочными зазорами, исключающих необходимость в дополнительных элементах жёсткости.</t>
  </si>
  <si>
    <t>US9771130B2</t>
  </si>
  <si>
    <t>Конструкция рамы включает продольный туннель и передний модуль, соединённые между собой. Особенностью является геометрия туннеля и расположение опор двигателя, оптимизированные для повышения жёсткости на кручение и снижения вибраций. Туннель может иметь скруглённые переходы между верхней и боковыми стенками. Передний модуль включает усиленные зоны крепления А-образных рычагов подвески. Конструкция направлена на улучшение управляемости и снижение утомляемости водителя за счёт гашения паразитных колебаний шасси.</t>
  </si>
  <si>
    <t>Повышение жёсткости шасси на кручение и снижение вибраций, передаваемых на руль, за счёт усиленной геометрии туннеля и оптимизированных опор двигателя.</t>
  </si>
  <si>
    <t>US10598292B2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</si>
  <si>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 а также улучшает согласованность работы подвески и гусеничного обвода.</t>
  </si>
  <si>
    <t>Упрощение регулировки натяжения гусеницы и повышение надёжности за счёт интеграции механизма натяжения в узел задней подвески.</t>
  </si>
  <si>
    <t>US8657054B2</t>
  </si>
  <si>
    <t>Конструкция передней подвески снегохода включает верхний и нижний А-образные рычаги, шкворневой узел и амортизатор. Особенностью является геометрия рычагов, при которой кастер (угол продольного наклона шкворня) уменьшается при сжатии подвески. Оси качания верхнего и нижнего рычагов непараллельны и пересекаются перед шкворнем. Такая кинематика снижает усилие на руле при ходе подвески и улучшает обратную связь, повышая управляемость на пересечённой местности.</t>
  </si>
  <si>
    <t>Снижение усилия руления при сжатии подвески и улучшение управляемости за счёт прогрессивного уменьшения кастера.</t>
  </si>
  <si>
    <t>US8479860B1</t>
  </si>
  <si>
    <t>Вездеходное транспортное средство на гусеничном ходу</t>
  </si>
  <si>
    <t>Задняя подвеска / Гусеничный движитель</t>
  </si>
  <si>
    <t>Транспортное средство содержит шасси с передней подвеской на А-образных рычагах с лыжами и заднюю подвеску с гусеницей. Ключевая особенность - двигатель и трансмиссия полностью размещены внутри контура гусеницы. Ведущее колесо расположено в задней части гусеничной тележки и имеет увеличенный диаметр. Контур гусеницы спрофилирован системой опорных катков так, что угол изгиба гусеничной ленты не превышает десяти градусов, снижая внутреннее трение и нагрев.</t>
  </si>
  <si>
    <t>Снижение потерь на трение в гусенице и улучшение компоновки за счёт размещения двигателя внутри контура с задним ведущим колесом увеличенного диаметра.</t>
  </si>
  <si>
    <t>US9394014B2</t>
  </si>
  <si>
    <t>Узел передней подвески содержит верхний и нижний А-образные рычаги, шарнирно прикреплённые к раме с возможностью вертикального качания. Амортизатор соединяет один из рычагов с рамой. Ключевая особенность - геометрия крепления рычагов к шкворню лыжи, при которой ось поворота шкворня наклонена вперёд в верхней части. Такая конфигурация задаёт уменьшенный угол кастера при ходе сжатия, что снижает усилие на руле и улучшает управляемость.</t>
  </si>
  <si>
    <t>Улучшение управляемости и снижение усилия руления при ходе подвески за счёт прогрессивного изменения кастера.</t>
  </si>
  <si>
    <t>US20110290574A1</t>
  </si>
  <si>
    <t xml:space="preserve">Снегоход для езды по бездорожью 
</t>
  </si>
  <si>
    <t>Рама / Передняя подвеска / Гусеничный движитель</t>
  </si>
  <si>
    <t>Снегоход содержит раму с туннелем и моторной люлькой, гусеничный движитель и передние телескопические стойки подвески с лыжами. Ключевая особенность - сочетание четырёх параметров для улучшения плавучести в глубоком снегу. Передняя часть гусеницы образует угол от 20 до 40 градусов к горизонту. Горизонтальное расстояние между точкой крепления лыжи и передним ведущим валом составляет от 600 до 900 мм. Нижняя поверхность корпуса имеет средний угол от 10 до 30 градусов.</t>
  </si>
  <si>
    <t>Улучшенная проходимость по глубокому снегу за счёт оптимизированной геометрии корпуса, угла гусеницы и расположения лыж.</t>
  </si>
  <si>
    <t>US8302721B2</t>
  </si>
  <si>
    <t>Снегоход содержит кузов, рычаг подвески, качающийся вокруг продольной оси, и поворотный кулак. Горизонтальное расстояние от оси качания лыжи до вертикали из точки опоры рычага короче, чем до оси поворота. Это увеличивает плечо кастера, улучшая стабильность на прямой, и позволяет сильнее смещать лыжу наружу в повороте, делая управление более спортивным.</t>
  </si>
  <si>
    <t>Улучшение курсовой устойчивости на прямой и спортивной управляемости в поворотах за счёт оптимизированной геометрии расположения оси качания лыжи.</t>
  </si>
  <si>
    <t>US10822054B2</t>
  </si>
  <si>
    <t>Гусеничное транспортное средство с регулируемой подвеской</t>
  </si>
  <si>
    <t>Гусеничное транспортное средство, преимущественно снегоход, содержит шасси, двигатель, бесконечную гусеницу и заднюю подвеску. Особенностью является модульная конструкция подвески, позволяющая изменять клиренс и углы установки гусеничной тележки. Регулировка осуществляется с помощью эксцентриковых втулок в точках крепления рычагов к раме. Поворот втулок изменяет положение оси качания рычага, что позволяет настраивать геометрию подвески под различные условия эксплуатации без замены компонентов.</t>
  </si>
  <si>
    <t>Возможность регулировки клиренса и кинематики задней подвески без замены деталей за счёт эксцентриковых втулок в узлах крепления.</t>
  </si>
  <si>
    <t>US11306809B2</t>
  </si>
  <si>
    <t>Трансмиссия / Гусеничный движитель</t>
  </si>
  <si>
    <t>Снегоход содержит раму, двигатель, бесконечную гусеницу и трансмиссию с бесступенчатым вариатором. Ключевая особенность заключается в конструкции выходного вала трансмиссии и его расположении относительно ведущего вала гусеницы. Выходной вал выполнен полым и установлен коаксиально с ведущим валом гусеницы, что позволяет сократить продольную длину силового агрегата. Это освобождает пространство для размещения компонентов задней подвески и улучшает развесовку.</t>
  </si>
  <si>
    <t>Сокращение продольной длины силового агрегата и улучшение компоновки задней подвески за счёт коаксиальной установки выходного и ведущего валов.</t>
  </si>
  <si>
    <t>US7789183B2</t>
  </si>
  <si>
    <t>Персональное снежное транспортное средство</t>
  </si>
  <si>
    <t>Задняя подвеска снегохода представляет собой систему параллельных рычагов, включающую верхний и нижний маятники. Нижний маятник поддерживает ведущее колесо гусеницы. Ключевая особенность - верхнее звено подвески выполнено переменной длины, что позволяет задней части гусеничного механизма проворачиваться относительно ведущего колеса при приземлении после прыжка. Это смягчает удар и обеспечивает более плавное касание поверхности.</t>
  </si>
  <si>
    <t>Смягчение ударных нагрузок при приземлении после прыжков за счёт верхнего звена подвески переменной длины, допускающего проворот гусеницы.</t>
  </si>
  <si>
    <t>WO2007100751A2</t>
  </si>
  <si>
    <t>ВОИС (международная заявка)</t>
  </si>
  <si>
    <t>Задняя подвеска снегохода содержит направляющие скольжения, передний и задний рычаги подвески и линейные силовые элементы. Особенностью является соотношение длин переднего и заднего рычагов от 1,6 до 2,0 и вертикальное смещение точки крепления заднего рычага к шасси не менее чем на двадцать процентов относительно длины звена шасси. Такая геометрия предотвращает переход рычагов через мёртвую точку при больших ходах и обеспечивает прогрессивную характеристику жёсткости.</t>
  </si>
  <si>
    <t>Предотвращение потери жёсткости при полном сжатии подвески и обеспечение прогрессивной характеристики за счёт оптимизированной геометрии рычагов.</t>
  </si>
  <si>
    <t>US20170001689A1</t>
  </si>
  <si>
    <t>Приводная гусеница для гусеничного транспортного средства</t>
  </si>
  <si>
    <t>Приводная гусеница содержит бесконечную ленту с внутренней и внешней сторонами, внешние грунтозацепы и внутренние выступы. Внутренние выступы образуют два внешних продольных ряда у боковых кромок. Между ними расположены отверстия и выравнивающие шипы двумя продольными рядами. Поперечные стержни заделаны в ленту, причём оба конца каждого стержня расположены внутри от контактных поверхностей для опорных катков. Такая конструкция снижает вес и шум.</t>
  </si>
  <si>
    <t>Снижение веса гусеницы и уровня шума при сохранении прочности за счёт укороченных поперечных стержней и оптимизированного расположения выступов.</t>
  </si>
  <si>
    <t>US10814935B2</t>
  </si>
  <si>
    <t>Снегоход содержит шасси, включающее туннель, двигатель, трансмиссию и гусеницу. Двигатель установлен так, что коленчатый вал ориентирован поперечно направлению движения. Выходной вал двигателя соединён с входным валом бесступенчатой трансмиссии, ось которой параллельна оси коленчатого вала. Такая компоновка позволяет оптимизировать развесовку и использовать пространство под капотом для обслуживания компонентов, улучшая доступ к свечам зажигания и другим элементам.</t>
  </si>
  <si>
    <t>Улучшение доступа к компонентам двигателя и оптимизация компоновки шасси для лучшей управляемости и распределения веса.</t>
  </si>
  <si>
    <t>US10377446B2</t>
  </si>
  <si>
    <t>Задняя подвеска / Рама</t>
  </si>
  <si>
    <t>Задняя подвеска снегохода включает бесконечную гусеницу, направляющую скольжения и рычаги подвески, соединяющие направляющую с рамой. Ключевая особенность заключается в геометрии крепления переднего и заднего рычагов к раме и направляющей. Точки крепления расположены так, что при сжатии подвески направляющая смещается назад относительно рамы. Это увеличивает площадь контакта гусеницы со снегом при разгоне и улучшает тяговые характеристики на рыхлом покрытии.</t>
  </si>
  <si>
    <t>Увеличение пятна контакта гусеницы и улучшение тяги при разгоне на глубоком снегу за счёт кинематического смещения направляющей назад.</t>
  </si>
  <si>
    <t>US7946371B1</t>
  </si>
  <si>
    <t>Рама / Подвеска</t>
  </si>
  <si>
    <t>Подвеска снегохода содержит базовый элемент, прикреплённый к шасси, и подпружиненный поворотный узел, соединяющий кузов с шасси. Поворотный узел включает удлинённый вал, установленный в канале базового элемента с возможностью вращения, опорный элемент с монтажным кронштейном и смещающие элементы. Конструкция позволяет кузову снегохода наклоняться в поперечном направлении относительно шасси при прохождении поворотов и движении по неровностям, удерживая лыжи в горизонтальном положении.</t>
  </si>
  <si>
    <t>Улучшение управляемости в поворотах и на неровностях за счёт поперечного наклона кузова относительно шасси, предотвращающего отрыв лыж от поверхности.</t>
  </si>
  <si>
    <t>US20250042509A1</t>
  </si>
  <si>
    <t>Рама для электрического снегохода</t>
  </si>
  <si>
    <t>Электрический снегоход содержит раму с туннелем и сиденьем, лыжу, гусеничный движитель, электродвигатель и батарейный блок. Ключевая особенность - раскосная сборка, соединённая с туннелем и проходящая вперёд. На сборке закреплён батарейный блок. Рулевая колонка шарнирно соединена с раскосной сборкой с возможностью поворота вокруг оси, причём вертикальная плоскость, содержащая эту ось, проходит через батарейный блок.</t>
  </si>
  <si>
    <t>Повышение жёсткости рамы и оптимизация компоновки электрокомпонентов за счёт интегрированной раскосной сборки, служащей опорой для батареи и рулевой колонки.</t>
  </si>
  <si>
    <t>US7802646B2</t>
  </si>
  <si>
    <t>Снежное транспортное средство</t>
  </si>
  <si>
    <t>Снегоход содержит гусеничный движитель, пару управляемых лыж, рулевой вал и руль. Ключевая особенность заключается в эргономичной компоновке рулевого управления, оптимизированной для управления стоя. Прямая линия, перпендикулярная продольной оси рулевого вала, проходит от верхнего конца вала к подножкам. Руль имеет крюкообразные концы для смены хвата. Такая геометрия снижает продольное смещение рук водителя при повороте, улучшая контроль над снегоходом в положении стоя.</t>
  </si>
  <si>
    <t>Улучшение управляемости и снижение утомляемости при езде стоя за счёт эргономичной геометрии рулевого вала и руля.</t>
  </si>
  <si>
    <t>US9469327B2</t>
  </si>
  <si>
    <t>Система передней подвески сноубайка</t>
  </si>
  <si>
    <t>Система передней подвески сноубайка включает верхний кронштейн, закреплённый на верхних трубах телескопической вилки мотоцикла, опорный рычаг, прикреплённый к нижней части вилки, и направляющий рычаг, шарнирно соединяющий верхний кронштейн с опорным рычагом. Лыжа крепится к нижнему концу опорного рычага. Направляющий рычаг поддерживает выравнивание опорного рычага при сжатии вилки и наклоне сноубайка, улучшая поперечную жёсткость и управляемость по сравнению с одномаховой лыжей.</t>
  </si>
  <si>
    <t>Повышение поперечной жёсткости и улучшение управляемости сноубайка за счёт направляющего рычага, поддерживающего геометрию опорного рычага лыжи.</t>
  </si>
  <si>
    <t>US11524748B2</t>
  </si>
  <si>
    <t>Конструкция рамы снегохода включает туннель и передний модуль. Внутри туннеля расположена гусеница. Особенностью является форма и конфигурация элементов рамы, направленная на повышение жёсткости и снижение веса. Туннель может иметь рёбра жёсткости и оптимизированную геометрию для уменьшения накопления снега. Конструкция также предусматривает усиленные зоны крепления компонентов подвески и двигателя, что улучшает общую управляемость и снижает передачу вибраций на водителя.</t>
  </si>
  <si>
    <t>Повышение жёсткости рамы и снижение веса при сохранении прочности и улучшении очистки туннеля от снега.</t>
  </si>
  <si>
    <t>US10435059B2</t>
  </si>
  <si>
    <t>Передняя подвеска снегохода содержит верхний и нижний А-образные рычаги и стойку лыжи. Стойка шарнирно соединена с рычагами и поворачивается вокруг оси шкворня. Лыжа прикреплена к стойке соединителем. Особенность - при виде сбоку ось шкворня расположена позади точки крепления лыжи на уровне этой точки. Такая геометрия увеличивает плечо кастера и улучшает курсовую устойчивость.</t>
  </si>
  <si>
    <t>Улучшение курсовой устойчивости снегохода за счёт смещения оси шкворня назад относительно точки крепления лыжи.</t>
  </si>
  <si>
    <t>RU117884U1</t>
  </si>
  <si>
    <t>Подвеска гусеницы снегохода</t>
  </si>
  <si>
    <t>Подвеска гусеницы снегохода содержит раму, опорную рамку, направляющий рычаг, поддерживающие катки на оси, демпфер с пружиной, промежуточный и задний рычаги. Задний рычаг соединён с демпфером и осью катков, а также через промежуточный рычаг с опорной рамкой и с рамой. Особенностью является дополнительный качающийся рычаг и тяга. Качающийся рычаг шарнирно соединён с пружиной демпфера, а через тягу - с направляющим или задним рычагом, что перераспределяет нагрузку.</t>
  </si>
  <si>
    <t>Повышение надёжности и плавности хода подвески за счёт качающегося рычага с тягой, предотвращающих разрушение демпфера при критических нагрузках.</t>
  </si>
  <si>
    <t>RU180927U1</t>
  </si>
  <si>
    <t>Подвеска гусеницы снегохода содержит раму, опорную рамку, направляющий рычаг, демпфер с пружиной, промежуточный и задний рычаги. Особенностью является введение качающегося рычага и тяги. Качающийся рычаг шарнирно соединён с пружиной демпфера. При сжатии подвески качающийся рычаг через тягу перераспределяет нагрузку между направляющим и задним рычагами, предотвращая срабатывание демпфера до упора и обеспечивая прогрессивную характеристику жёсткости.</t>
  </si>
  <si>
    <t>Повышение надёжности демпфера и плавности хода за счёт качающегося рычага с тягой, предотвращающих ударные нагрузки при полном сжатии подвески.</t>
  </si>
  <si>
    <t>CA3237960A1</t>
  </si>
  <si>
    <t>Снегоход с убирающимися элементами для лучшей манёвренности</t>
  </si>
  <si>
    <t>Снегоход включает шасси, гусеничный движитель, двигатель и пару лыж. Шасси содержит передний подрамник и туннель. Передняя подвеска каждой лыжи включает верхний и нижний А-образные рычаги, шкворневой узел и амортизатор. Ключевая особенность - рычаги имеют такую геометрию и точки крепления, что при повороте или наклоне внутренняя лыжа приподнимается или смещается, улучшая манёвренность на пересечённой местности без увеличения ширины шасси.</t>
  </si>
  <si>
    <t>Улучшение манёвренности снегохода в сложных условиях за счёт особой кинематики передней подвески, приподнимающей внутреннюю лыжу.</t>
  </si>
  <si>
    <t>RU87682U1</t>
  </si>
  <si>
    <t>Буксировщик снегоходный</t>
  </si>
  <si>
    <t>Буксировщик снегоходный разборной конструкции содержит гусеничное шасси из рамы и гусениц, грузовую платформу с двигателем, две боковые и центральную рулевые колонки с рулём. В средней части платформы установлена силовая балка с фиксирующими болтами, совмещёнными с пазами на моторной платформе. Задняя часть платформы имеет отгиб с втулкой, в которую вставляется ось крепления к раме шасси для установки рулевого управления.</t>
  </si>
  <si>
    <t>Компактность при хранении и транспортировке за счёт разборной модульной конструкции рамы и платформы.</t>
  </si>
  <si>
    <t>US20160244012A1</t>
  </si>
  <si>
    <t xml:space="preserve">Выдвижной и убирающийся бампер снегохода 
</t>
  </si>
  <si>
    <t>Облегчение освобождения застрявшего снегохода за счёт выдвижного рычага-бампера для подъёма или опускания задней части.</t>
  </si>
  <si>
    <t>US11364960B2</t>
  </si>
  <si>
    <t>Узел задней подвески для снегохода</t>
  </si>
  <si>
    <t>Задняя подвеска снегохода содержит направляющую гусеницы, передний и задний рычаги подвески, а также амортизаторы. Особенностью является конструкция узла крепления заднего рычага к направляющей, которая позволяет рычагу поворачиваться и одновременно смещаться в продольном направлении. Это достигается за счёт продолговатого паза или кулисного механизма, обеспечивающего прогрессивную характеристику жёсткости при больших ходах подвески и снижающего ударные нагрузки.</t>
  </si>
  <si>
    <t>Улучшение поглощения ударов и прогрессивность хода задней подвески за счёт подвижного узла крепления заднего рычага к направляющей гусеницы.</t>
  </si>
  <si>
    <t>US20090039610A1</t>
  </si>
  <si>
    <t>Подвеска для гусеничного транспортного средства</t>
  </si>
  <si>
    <t>Задняя подвеска снегохода содержит пару направляющих скольжения, рычаг подвески и механизм смещения с пневматической пружиной и амортизатором. Ключевая особенность — амортизатор и пневматическая пружина установлены параллельно друг другу в пространстве между двумя направляющими скольжения. Такая компоновка позволяет оптимизировать характеристики смещения каждого элемента по отдельности. Пневматическая пружина обеспечивает прогрессивную жёсткость, а амортизатор - падающую характеристику демпфирования при ходе сжатия.</t>
  </si>
  <si>
    <t>Упрощение конструкции и повышение комфорта за счёт независимой оптимизации характеристик пневматической пружины и амортизатора при параллельной установке.</t>
  </si>
  <si>
    <t>US10059362B1</t>
  </si>
  <si>
    <t xml:space="preserve">Узел лыжи снегохода 
</t>
  </si>
  <si>
    <t xml:space="preserve">Передняя подвеска (лыжи) 
</t>
  </si>
  <si>
    <t>Узел лыжи содержит корпус с прорезью, по меньшей мере одно колесо, вращательно соединённое с лыжей, и выдвижной полоз. Полоз перемещается относительно лыжи между поднятым и опущенным положениями. В поднятом положении нижняя часть полоза находится выше нижней части колеса, что позволяет катиться по твёрдым поверхностям без снега. В опущенном положении полоз выступает ниже колеса для эффективного руления по снегу.</t>
  </si>
  <si>
    <t>Возможность движения по асфальту и твёрдым покрытиям без повреждения полоза за счёт подъёма полоза и опоры на колёса.</t>
  </si>
  <si>
    <t>US11332215B2</t>
  </si>
  <si>
    <t>Снегоход содержит раму, гусеничный движитель и переднюю подвеску с двумя лыжами. Передняя подвеска включает верхний и нижний А-образные рычаги, шкворневой узел и амортизатор. Особенностью является геометрия крепления рычагов, при которой ось поворота шкворня наклонена вперёд в верхней части. Угол кастера уменьшается при сжатии подвески, что снижает усилие на руле и улучшает обратную связь на пересечённой местности.</t>
  </si>
  <si>
    <t>Снижение усилия руления при ходе подвески и улучшение управляемости за счёт прогрессивного уменьшения кастера.</t>
  </si>
  <si>
    <t>RU83992U1</t>
  </si>
  <si>
    <t>Подвеска гусеницы снегохода содержит гибкую стальную направляющую (полоз). В отличие от жёстких алюминиевых направляющих, склонных к поломке при пиковых нагрузках, гибкая конструкция из пружинной стали способна упруго изгибаться. Это позволяет ей лучше огибать неровности рельефа, снижая ударные нагрузки на детали подвески и раму, а также обеспечивает более плотное прилегание гусеницы к поверхности для повышения проходимости и комфорта.</t>
  </si>
  <si>
    <t>Повышение надёжности и проходимости подвески, а также упрощение её конструкции за счёт использования упруго деформируемой стальной направляющей вместо шарнирной.</t>
  </si>
  <si>
    <t>US7530594B2</t>
  </si>
  <si>
    <t>Узел задней подвески снегохода</t>
  </si>
  <si>
    <t>Узел задней подвески снегохода содержит направляющую гусеницы, передний и задний рычаги, а также амортизаторы. Особенностью является конструкция с ползуном и пружиной, которая обеспечивает автоматическое натяжение гусеницы. Ползун выполнен с возможностью перемещения вдоль направляющей, а пружина смещает его для компенсации провисания гусеницы. Демпфирующий элемент может быть интегрирован для гашения колебаний натяжного механизма при движении по неровностям.</t>
  </si>
  <si>
    <t>Автоматическая компенсация провисания гусеницы и снижение вибраций за счёт подпружиненного натяжного механизма с демпфированием.</t>
  </si>
  <si>
    <t>CN105398301B</t>
  </si>
  <si>
    <t>Качающийся рычаг подвески снегохода</t>
  </si>
  <si>
    <t>Рычаг подвески снегохода содержит роликовую втулку и две соединительные пластины треугольной формы со скруглёнными углами. Втулка полая, её концы имеют больший диаметр, чем средняя часть. На пластинах выполнены шарнирный участок с двумя выступающими буртиками для соединения с рамой и участок крепления демпфера с цилиндрическим выступом и отверстием. Конструкция обеспечивает рациональное соединение демпфера, рамы и ролика.</t>
  </si>
  <si>
    <t>Упрощение конструкции и сборки задней подвески за счёт треугольного рычага, объединяющего точки крепления к раме, демпферу и оси катка.</t>
  </si>
  <si>
    <t>US12208854B2</t>
  </si>
  <si>
    <t>Способ сборки двух разных моделей снегоходов на общей передней раме. Используется унифицированный передний модуль рамы, на который устанавливаются компоненты в первом или втором положении в зависимости от модели. Компоновка позволяет выбирать между первым и вторым набором модельных компонентов. Такая модульная архитектура даёт возможность производить снегоходы разных классов с различными характеристиками, используя одну базовую конструкцию рамы.</t>
  </si>
  <si>
    <t>Унификация производства и снижение затрат за счёт использования общей передней рамы для сборки разных моделей снегоходов.</t>
  </si>
  <si>
    <t>US9051027B1</t>
  </si>
  <si>
    <t>Транспортное средство с инерционным колесом</t>
  </si>
  <si>
    <t>Снегоход содержит раму, двигатель, две передние лыжи с подвеской, заднюю гусеницу и рулевое управление. Ключевой особенностью является инерционное колесо, соединённое с рулевым управлением и способное поворачиваться вокруг вертикальной оси. Рама может наклоняться в поворотах, а инерционное колесо создаёт гироскопический момент, который стабилизирует снегоход при наклоне на скользкой поверхности и облегчает возврат в вертикальное положение без использования активных приводов.</t>
  </si>
  <si>
    <t>Повышение устойчивости при наклоне и облегчение возврата в вертикальное положение на скользкой поверхности за счёт пассивного гироскопического стабилизатора.</t>
  </si>
  <si>
    <t>US10005506B2</t>
  </si>
  <si>
    <t>Система подвески для гусеничного транспортного средства</t>
  </si>
  <si>
    <t>Система задней подвески снегохода содержит направляющую гусеницы, рычаги подвески и амортизаторы. Ключевая особенность заключается в возможности регулировки угла наклона направляющей относительно рамы и жёсткости подвески без демонтажа узлов. Конструкция включает эксцентриковый механизм в точке крепления рычага, поворот которого изменяет геометрию подвески. Это позволяет адаптировать снегоход под различные условия эксплуатации, будь то глубокая целина или укатанная трасса.</t>
  </si>
  <si>
    <t>Возможность быстрой настройки геометрии и жёсткости задней подвески под тип местности без разборки узлов ходовой части.</t>
  </si>
  <si>
    <t>US9701339B2</t>
  </si>
  <si>
    <t>Транспортное средство содержит основную раму с закреплёнными на ней контактными элементами (колёсами, лыжами или гусеницами) и наклоняемую раму, способную поворачиваться относительно основной вокруг продольной оси наклона. Основная рама остаётся параллельной поверхности, сохраняя максимальное пятно контакта, в то время как водитель наклоняет верхнюю раму внутрь поворота. Конструкция включает рулевую трубу, поперечную рулевую тягу и элементы её привода.</t>
  </si>
  <si>
    <t>Повышение устойчивости и безопасности в поворотах за счёт разделения функций: основная рама сохраняет контакт с дорогой, а водитель наклоняется для компенсации центробежной силы.</t>
  </si>
  <si>
    <t>US10300989B2</t>
  </si>
  <si>
    <t>Конструкция снегохода содержит моторный модуль рамы с передней поперечиной и отверстием под ней. Особенностью является способ крепления передних А-образных рычагов. Ближний конец опорного рычага подвески расположен продольно впереди моторного модуля и соединён с его передней частью крепежом, ось поворота которого находится внутри поперечины. Это повышает жёсткость и прочность узла крепления передней подвески.</t>
  </si>
  <si>
    <t>Повышение жёсткости и прочности узла крепления передней подвески за счёт интеграции оси поворота рычага в структуру поперечины рамы.</t>
  </si>
  <si>
    <t>CA2762708A1</t>
  </si>
  <si>
    <t xml:space="preserve">Подвеска снегохода
</t>
  </si>
  <si>
    <t>Система подвески снегохода содержит направляющий рельс и первый с вторым рычаги подвески, шарнирно соединённые с ним. Первый амортизатор связывает первый рычаг и рельс, а второй амортизатор функционально расположен между ними. Конструкция включает левую и правую тяги, соединяющие первый рычаг и кронштейны второго рычага, причём амортизатор размещён между этими тягами. Такая компоновка обеспечивает изменение геометрии подвески в процессе сжатия, что влияет на её жёсткость.</t>
  </si>
  <si>
    <t>Оптимизация кинематики подвески для переменной жёсткости за счёт центрального расположения амортизатора между поперечными тягами.</t>
  </si>
  <si>
    <t>RU70646U1</t>
  </si>
  <si>
    <t xml:space="preserve">Подвеска рулевой лыжи снегохода
</t>
  </si>
  <si>
    <t>Подвеска рулевой лыжи содержит поворотную сошку, соединённую с рулевой тягой, и стойку, шарнирно установленную на сошке. Стойка позволяет увеличить угол поворота лыжи, улучшая управляемость. К стойке крепятся короткоплечий и длинноплечий рычаги, а также амортизатор с упругим элементом. Рычаги и амортизатор закреплены на раме через проушины. Такая схема обеспечивает вынос лыжи наружу, повышая поперечную устойчивость и ход подвески.</t>
  </si>
  <si>
    <t>Повышение поперечной устойчивости и увеличенный ход подвески за счёт выноса лыжи наружу и увеличенного угла поворота.</t>
  </si>
  <si>
    <t>RU2709148C2</t>
  </si>
  <si>
    <t>Узел задней подвески снегохода с интегрированным натяжителем гусеницы</t>
  </si>
  <si>
    <t>Конструкция рамы снегохода включает продольный туннель с горизонтальной верхней стенкой, от краёв которой вниз и в стороны отходят плоские скошенные стенки, переходящие в боковые стенки. Задняя верхняя опора содержит левую и правую стойки, каждая из которых нижним концом прикреплена к соответствующей скошенной стенке и проходит вперёд, вверх и внутрь к верхнему концу. Такая геометрия повышает прочность и жёсткость рамы.</t>
  </si>
  <si>
    <t>Повышение прочности и жёсткости рамы за счёт геометрии туннеля со скошенными стенками и усиливающими стойками.</t>
  </si>
  <si>
    <t>US6631778B2</t>
  </si>
  <si>
    <t>Узел рычажной системы амортизатора для системы подвески снегохода</t>
  </si>
  <si>
    <t>Система подвески снегохода содержит раму скольжения для контакта с гусеницей, рычаг подвески, кронштейн и коромысло. Рычаг подвески верхней частью шарнирно крепится к шасси, нижней частью - к раме скольжения. Кронштейн жёстко соединён с нижней частью рычага подвески. Коромысло верхним концом шарнирно соединено с кронштейном, а нижним концом поддерживает нижний конец амортизатора. Нижний конец коромысла расположен ниже нижней части рычага подвески.</t>
  </si>
  <si>
    <t>Увеличение хода задней подвески за счёт понижения точки крепления амортизатора через коромысло, опущенное ниже рычага подвески.</t>
  </si>
  <si>
    <t>RU191366U1</t>
  </si>
  <si>
    <t>Амфибийное снегоходное транспортное средство с низким центром тяжести</t>
  </si>
  <si>
    <t>Подвеска (платформа относительно лыже-лодки)</t>
  </si>
  <si>
    <t>Амфибийный снегоход содержит лыже-лодку и платформу, установленную на ней через амортизирующую подвеску с демпфирующим зазором. Подвеска выполнена в виде подпружиненного рычага, функцию которого выполняет сама платформа. Платформа шарнирно соединена с лыже-лодкой в передней части осью вращения, перпендикулярной движению, и подпружинена относительно неё. Двигатели и винты размещены на платформе так, чтобы исключить контакт с бортами лыже-лодки при рабочем ходе подвески.</t>
  </si>
  <si>
    <t>Снижение вертикальной раскачки и повышение плавности хода за счёт подпружиненной платформы, шарнирно соединённой с лыже-лодкой в передней части.</t>
  </si>
  <si>
    <t>RU2709355C2</t>
  </si>
  <si>
    <t>Подножка для снегохода</t>
  </si>
  <si>
    <t>Рама / Подножка</t>
  </si>
  <si>
    <t>Подножка для установки на боковую сторону продольно проходящего туннеля снегохода содержит множество взаимосвязанных рёбер. Первое ребро проходит в первом направлении и имеет высоту, превышающую его толщину. Второе ребро соединено с первым и проходит во втором направлении под углом к первому. Конструкция рёбер обеспечивает жёсткость подножки при минимальном весе и улучшает отвод снега.</t>
  </si>
  <si>
    <t>Снижение потери сцепления гусеницы со снегом за счёт улучшенного отвода снега через рёбра жёсткости подножки.</t>
  </si>
  <si>
    <t>US20240017793A1</t>
  </si>
  <si>
    <t>Архитектура электрического снегохода</t>
  </si>
  <si>
    <t>Механическая часть / Электрическая часть</t>
  </si>
  <si>
    <t>Электрический снегоход содержит раму с туннелем, электродвигатель и батарейный блок. Ключевая особенность - нижняя панель батарейного отсека прикреплена к верхней панели туннеля в нескольких точках, образуя структурно интегрированную двойную стенку. Конструкция включает подрамник для передней подвески и надстройку из стальных элементов, прикреплённых к алюминиевому туннелю клеевым соединением. Такая архитектура повышает жёсткость шасси и оптимизирует распределение веса.</t>
  </si>
  <si>
    <t>Повышение жёсткости рамы и оптимизация компоновки электрокомпонентов за счёт двойной стенки туннеля и разнородных материалов в силовой структуре.</t>
  </si>
  <si>
    <t>US9789930B1</t>
  </si>
  <si>
    <t>Транспортное средство содержит раму с седлом, двигатель, амортизационную башню, шарнирно соединённую с передней частью рамы с возможностью наклона, и две передние лыжи. Ключевая особенность - наличие тормозного механизма, который замедляет или полностью блокирует относительный наклон рамы и башни. Тормоз может активироваться водителем на ходу, фиксируя любой угол наклона. Это повышает устойчивость на склонах и предотвращает опрокидывание без необходимости выравнивания снегохода.</t>
  </si>
  <si>
    <t>Повышение устойчивости на склонах и в поворотах за счёт возможности фиксации угла наклона рамы на ходу с помощью тормозного механизма.</t>
  </si>
  <si>
    <t>US20090050390A1</t>
  </si>
  <si>
    <t>Шарнирный узел подвески для гусеничного транспортного средства</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</si>
  <si>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Удлинители поворачиваются между поднятым и опущенным положениями. Пружина смещает удлинители вниз. Величина смещения регулируется. Ключевая особенность - стопорный кулачок, способный предотвратить поворот удлинителей из опущенного положения в поднятое независимо от силы пружины. Это гарантирует, что удлинители останутся в контакте с поверхностью при движении задним ходом.</t>
  </si>
  <si>
    <t xml:space="preserve">Надёжное предотвращение самопроизвольного подъёма удлинителей при заднем ходе за счёт механической блокировки в опущенном положении. 
</t>
  </si>
  <si>
    <t>CN108058741B</t>
  </si>
  <si>
    <t>Моторные сани с подвешенными лыжами</t>
  </si>
  <si>
    <t>Транспортное средство содержит кузов, четыре лыжи с группами крепления, устройство управления и процессор. Каждая группа крепления включает фиксированный паз и скользящий паз. Лыжа соединена с первой и второй осями подвески. Оси содержат горизонтальный вращатель для управления поворотом лыжи и вертикальный вращатель для выполнения торможения плугом. При торможении первая ось скользит, лыжи образуют восьмёрку, а их внутренние канты контактируют со снегом.</t>
  </si>
  <si>
    <t>Повышение эффективности торможения и устойчивости за счёт механизма принудительной установки лыж в положение плуга с контактом внутренних кантов.</t>
  </si>
  <si>
    <t>US9738301B2</t>
  </si>
  <si>
    <t>Подножки снегохода</t>
  </si>
  <si>
    <t>Подножка снегохода, устанавливаемая сбоку от продольного туннеля, состоит из множества взаимосвязанных рёбер. Включает первые рёбра, проходящие в первом направлении, и вторые рёбра, соединённые с первыми и проходящие во втором направлении под углом. Высота первого ребра превышает его толщину. Рёбра образуют между собой отверстия для отвода снега и улучшения сцепления ноги водителя.</t>
  </si>
  <si>
    <t>Эффективный отвод снега и улучшение сцепления обуви за счёт оптимизированной геометрии рёбер подножки.</t>
  </si>
  <si>
    <t>US8408560B2</t>
  </si>
  <si>
    <t>Транспортное средство, преимущественно снегоход, содержит раму, руль и переднюю подвеску с парой лыж. Подвеска включает левый и правый пневматические амортизаторы. Каждый амортизатор содержит цилиндр с газом, поршень со штоком, первую газовую камеру со стороны передней поверхности поршня и вторую газовую камеру с обратной стороны. Регулятор изменяет реактивное усилие первой и второй газовых камер в ответ на поворот руля, уменьшая крен кузова.</t>
  </si>
  <si>
    <t>Уменьшение крена кузова в поворотах за счёт активного регулирования жёсткости пневматических амортизаторов в зависимости от угла поворота руля.</t>
  </si>
  <si>
    <t>US20110089649A1</t>
  </si>
  <si>
    <t>Стойка для лыжного узла снегохода</t>
  </si>
  <si>
    <t>Передняя подвеска / Рулевое управление</t>
  </si>
  <si>
    <t>Стойка лыжи состоит из шпинделя и седла, выполненных как отдельные поковки. Шпиндель содержит точки крепления к рычагам подвески и первую упорную поверхность. Седло имеет вторую упорную поверхность, направленную противоположно первой. Соединительный элемент стягивает упорные поверхности, образуя жёсткий узел без сварки. Такая составная конструкция позволяет изготавливать детали более простой формы ковкой, снижая вес и стоимость по сравнению с цельными литыми или коваными стойками сложной геометрии.</t>
  </si>
  <si>
    <t>Снижение веса и стоимости изготовления стойки лыжи за счёт сборки из двух простых поковок вместо цельной детали сложной формы.</t>
  </si>
  <si>
    <t>US9061732B1</t>
  </si>
  <si>
    <t>Транспортное средство содержит амортизационную башню, наклоняемую относительно неё раму, передние левый и правый узлы подвески, заднюю подвеску и опорные элементы. Амортизаторы передней подвески верхними концами закреплены на башне, нижними - на нижних рычагах подвески. Первая пара ограничителей соединена либо с рамой, либо с башней и ограничивает поворот рамы относительно башни. Вторая пара ограничителей установлена на раме или нижних рычагах и ограничивает наклон транспортного средства относительно вертикали при сжатом амортизаторе одной из сторон.</t>
  </si>
  <si>
    <t>Повышение устойчивости и предотвращение опрокидывания за счёт системы двойного ограничения наклона рамы и хода подвески.</t>
  </si>
  <si>
    <t>RU110059U1</t>
  </si>
  <si>
    <t xml:space="preserve">Моторизованное транспортное средство с быстроразъёмным соединением платформы
</t>
  </si>
  <si>
    <t>Транспортное средство содержит основную платформу, силовой агрегат, гусеничный движитель и сиденье. Ключевая особенность - основная платформа и платформа-подножка соединены быстроразъёмным соединением. Силовой агрегат, гусеничный движитель и сиденье стационарно установлены на основной платформе. Это позволяет быстро отсоединять платформу-подножку от основной платформы для упрощения хранения и транспортировки.</t>
  </si>
  <si>
    <t>Упрощение транспортировки и хранения снегохода за счёт быстрого разъединения основной платформы и подножки.</t>
  </si>
  <si>
    <t>US20220041250A1</t>
  </si>
  <si>
    <t>Моторизованное транспортное средство с мотор-колесом</t>
  </si>
  <si>
    <t>Гусеничный движитель / Трансмиссия</t>
  </si>
  <si>
    <t>Моторизованное транспортное средство содержит переднюю часть с управляемыми лыжами и заднюю часть с шасси и гусеничным движителем. Ключевая особенность - двигатель полностью размещён внутри ведущего колеса гусеницы, образуя мотор-колесо. Гусеничный движитель опирается на тележку из верхней части, жёстко прикреплённой к шасси, и нижней части, шарнирно соединённой с верхней через механизм подвески. Мотор-колесо жёстко закреплено на нижней части тележки сзади.</t>
  </si>
  <si>
    <t>Компактная компоновка силового агрегата и снижение неподрессоренной массы за счёт размещения двигателя внутри ведущего колеса гусеницы.</t>
  </si>
  <si>
    <t>US20240343345A1</t>
  </si>
  <si>
    <t>Электрический снегоход с герметизирующим корпусом для батарейного блока</t>
  </si>
  <si>
    <t>Многофункциональная рамная конструкция для электрического снегохода включает герметизирующий корпус, закрывающий батарейный блок сверху и по бокам. Сиденье водителя расположено на корпусе. Передняя часть рамы содержит верхние и нижние А-образные рычаги подвески, соединённые через левый и правый шпиндели с лыжами. Между батарейным блоком и рамой установлены виброизоляторы для снижения воздействия вибраций на батарею в жёстких условиях эксплуатации.</t>
  </si>
  <si>
    <t>Защита батарейного блока от внешних воздействий и вибраций, а также повышение жёсткости рамы за счёт интегрированного герметизирующего корпуса.</t>
  </si>
  <si>
    <t>US20240124096A1</t>
  </si>
  <si>
    <t>Опора подножки</t>
  </si>
  <si>
    <t>Узел подножки для снегохода содержит опорный элемент, расположенный снаружи от туннеля, и одну или несколько опор для ног, расположенных внутри от опорного элемента. К опорному элементу съёмно крепится опорная стойка. Стойка включает монтажный элемент, прикрепляемый к компоненту задней подвески, который находится ниже верхней поверхности гусеницы. Конструкция повышает жёсткость подножки и распределяет нагрузку.</t>
  </si>
  <si>
    <t>Повышение жёсткости подножки и улучшение распределения нагрузки за счёт дополнительной опоры, связывающей подножку с элементом задней подвески.</t>
  </si>
  <si>
    <t>US11415207B2</t>
  </si>
  <si>
    <t xml:space="preserve">Снегоход с двухступенчатой коробкой передач и электронным реверсом двигателя
</t>
  </si>
  <si>
    <t>Снегоход содержит двухтактный двигатель с электронным реверсом, позволяющим вращать коленчатый вал в прямом и обратном направлениях. Коробка передач имеет два параллельных вала и шестерни, образующие пары высокой и низкой передач в постоянном зацеплении. Механизм переключения выбирает высокую, низкую или нейтральную передачу. Двигатель может работать в прямом или обратном направлении при любой выбранной передаче.</t>
  </si>
  <si>
    <t>Расширение диапазона скоростей переднего и заднего хода за счёт двухступенчатой коробки в сочетании с реверсивным двигателем.</t>
  </si>
  <si>
    <t>US20250010945A1</t>
  </si>
  <si>
    <t>Приводной узел для электрического снегохода</t>
  </si>
  <si>
    <t>Приводной узел содержит электродвигатель, закреплённый на туннеле. Выходной вал двигателя расположен коаксиально оси ведущей звёздочки гусеницы, при этом двигатель смещён вбок от оси. Выходной вал соединён со звёздочкой через понижающий редуктор. Такая компоновка позволяет отказаться от вариатора и цепной передачи, делая привод компактным и эффективным.</t>
  </si>
  <si>
    <t>Создание компактного и эффективного электропривода за счёт соосной установки двигателя и вала гусеницы.</t>
  </si>
  <si>
    <t>US9022155B2</t>
  </si>
  <si>
    <t>Узел содержит бесконечную гусеницу с расположенными внутри колёсами и соединённый с ней передний лыжный элемент. Лыжный элемент и гусеничный модуль выполнены с возможностью совместного поворота вокруг оси рулевого управления. Конструкция улучшает проходимость и управляемость на рыхлом снегу за счёт увеличенной площади контакта.</t>
  </si>
  <si>
    <t>Улучшение проходимости и управляемости на глубоком снегу за счёт замены одиночной лыжи поворотным гусеничным модулем.</t>
  </si>
  <si>
    <t>US9499189B2</t>
  </si>
  <si>
    <t>Узел лыжи снегохода</t>
  </si>
  <si>
    <t>Узел лыжи содержит корпус лыжи с прорезью и полоз, установленный в прорези с возможностью поступательного перемещения между первым и вторым положениями. В первом положении нижняя часть полоза расположена ближе к днищу лыжи, чем во втором. Механизм регулировки позволяет изменять вылет полоза без его поворота, сохраняя постоянный угол относительно днища. Это даёт возможность адаптировать глубину зарезания канта под текущее состояние снежного покрова без замены лыж.</t>
  </si>
  <si>
    <t>Регулировка глубины зарезания полоза лыжи без замены узла, адаптирующая снегоход к различным состояниям снега.</t>
  </si>
  <si>
    <t>US20110016755A1</t>
  </si>
  <si>
    <t>Подъёмная штанга для снегоуборочного отвала, монтируемого на переднюю часть снегохода</t>
  </si>
  <si>
    <t>Рама / Передняя подвеска (система крепления отвала)</t>
  </si>
  <si>
    <t>Подъёмная штанга предназначена для снегоотвала, устанавливаемого на переднюю часть снегохода. Конструкция включает телескопическую опору, поперечно закреплённую на рычагах подвески левой и правой лыж с помощью хомутов. К опоре шарнирно крепится рама отвала с лебёдкой. Подъёмная штанга, идущая от опоры к отвалу, служит точкой крепления троса лебёдки для подъёма и опускания отвала без помех для работы подвески.</t>
  </si>
  <si>
    <t>Расширение функциональности снегохода за счёт установки снегоуборочного отвала без вмешательства в работу передней подвески.</t>
  </si>
  <si>
    <t>US9016420B1</t>
  </si>
  <si>
    <t>Узел крепления бесступенчатой трансмиссии</t>
  </si>
  <si>
    <t>Узел крепления вариатора снегохода включает кронштейн, прикреплённый к двигателю. Ведомый шкив установлен на промежуточном валу, проходящем через отверстие в кронштейне. Между валом и кронштейном расположена развязывающая муфта (самоустанавливающийся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Это снижает вибрации, передаваемые на раму, и предотвращает преждевременный износ ремня вариатора.</t>
  </si>
  <si>
    <t>Снижение вибраций рамы и износа ремня вариатора за счёт подвижной связи промежуточного вала с двигателем через развязывающую муфту.</t>
  </si>
  <si>
    <t>CA2984768A1</t>
  </si>
  <si>
    <t xml:space="preserve">Узел откидной створки для снегохода 
</t>
  </si>
  <si>
    <t>Снегоход содержит раму с туннелем, двигатель, гусеницу и узел откидной створки. Створка крепится к задней части туннеля через монтажный корпус с помощью по меньшей мере одного без инструментального крепёжного элемента, проходящего в продольном направлении. Створка расположена позади гусеницы и предотвращает выброс снега и льда назад при движении. Без инструментальное крепление позволяет быстро снимать и устанавливать створку.</t>
  </si>
  <si>
    <t>Быстрая замена или снятие защитной створки без инструментов для улучшения проходимости в глубоком снегу или при буксировке.</t>
  </si>
  <si>
    <t>US20060085966A1</t>
  </si>
  <si>
    <t xml:space="preserve">Конструкция и способ сборки туннеля снегохода
</t>
  </si>
  <si>
    <t>Рама (туннель)</t>
  </si>
  <si>
    <t>Туннель снегохода собран из множества металлических листов (включая верхнюю и боковые панели, теплообменники и подножки), скреплённых самопробивными заклепками. Дополнительно для герметизации и повышения прочности соединений на заклёпки наносится клей или герметик. Это предотвращает коррозию вокруг крепежа и повышает общую прочность конструкции. Способ также включает этап гидроформовки листов и создание в них дренажных отверстий для отвода влаги .</t>
  </si>
  <si>
    <t>Повышение прочности, герметичности и коррозионной стойкости туннеля при одновременном упрощении сборочного процесса за счёт отказа от сварки .</t>
  </si>
  <si>
    <t>US10597117B2</t>
  </si>
  <si>
    <t>Сноубайк с центром масс, совмещённым с центром масс водителя</t>
  </si>
  <si>
    <t>Трансмиссия / Задняя подвеска</t>
  </si>
  <si>
    <t>Сноубайк имеет такое распределение веса между лыжей и гусеницей, при котором на лыжу приходится меньше нагрузки, а на гусеницу больше. Это снижает усилие руления и повышает сцепление гусеницы. Центральная линия ведущего вала трансмиссии смещена назад относительно оси ведущего колеса гусеницы. В сочетании с передним креплением подвески гусеницы это централизует массу гусеничного узла и приближает центр тяжести к водителю.</t>
  </si>
  <si>
    <t>Снижение усилия на руле и повышение тяги гусеницы за счёт смещения развесовки назад и расположения центра масс ближе к водителю.</t>
  </si>
  <si>
    <t>US7967088B2</t>
  </si>
  <si>
    <t>Подвеска и трансмиссия снегохода</t>
  </si>
  <si>
    <t>Подвеска снегохода содержит бесконечную гусеницу и ножничную рамную конструкцию из диагональной верхней рамы и горизонтальной нижней рамы, шарнирно соединённых в центральной точке. Ведущие звёздочки расположены в задней части гусеницы, а спереди установлены направляющие колёса. Верхняя часть гусеницы поддерживается промежуточными опорными колёсами. Такая компоновка изменяет кинематику подвески и позволяет настраивать пятно контакта гусеницы.</t>
  </si>
  <si>
    <t>Увеличение тяги и настраиваемое пятно контакта гусеницы за счёт заднего расположения ведущих звёздочек и ножничной конструкции рамы подвески.</t>
  </si>
  <si>
    <t>US20240149977A1</t>
  </si>
  <si>
    <t>Электрический снегоход</t>
  </si>
  <si>
    <t>Электрический снегоход содержит раму, аккумуляторный блок и электродвигатель. Особенностью является расположение электродвигателя впереди аккумуляторного блока внутри переднего подрамника. Рама включает задний туннель и передний подрамник, к которому крепятся верхние и нижние А-образные рычаги передней подвески. Задние точки крепления нижних рычагов расположены вертикально ниже электродвигателя, а передние точки вынесены вперёд, оптимизируя геометрию подвески и распределение нагрузки.</t>
  </si>
  <si>
    <t>Оптимизация развесовки и геометрии передней подвески за счёт размещения электродвигателя в переднем подрамнике перед аккумуляторным блоком.</t>
  </si>
  <si>
    <t>US10479448B2</t>
  </si>
  <si>
    <t>Снегоход с защитным щитком от снега</t>
  </si>
  <si>
    <t xml:space="preserve">Задняя подвеска
</t>
  </si>
  <si>
    <t>Снегоход содержит раму с туннелем, двигатель, бесконечную гусеницу и узел задней подвески с натяжным колесом. Ключевая особенность - наличие защитного щитка от снега, закреплённого на подвеске. Щиток имеет дефлектор с передней и задней кромками. Обе кромки расположены позади и выше оси вращения натяжного колеса. Конструкция предотвращает попадание снега и льда, выбрасываемого гусеницей, на компоненты подвески и водителя.</t>
  </si>
  <si>
    <t>Защита компонентов задней подвески и водителя от снега и льда, выбрасываемого гусеницей при движении.</t>
  </si>
  <si>
    <t>US11787509B2</t>
  </si>
  <si>
    <t>Рама снегохода содержит туннель, состоящий из первой части из первого материала и второй части из упругого второго материала. Вторая часть продолжается назад от первой и расположена над гусеницей. При приложении направленной вниз силы к заднему концу второй части она упруго изгибается к гусенице. После снятия нагрузки вторая часть возвращается в исходную форму, предотвращая остаточные деформации.</t>
  </si>
  <si>
    <t>Предотвращение остаточной деформации задней части туннеля при нагрузках за счёт использования упругого материала во второй секции.</t>
  </si>
  <si>
    <t>US20240116585A1</t>
  </si>
  <si>
    <t>Полоз с износостойкими вставками для гусеничных транспортных средств</t>
  </si>
  <si>
    <t>Гусеничный движитель (полоз направляющей)</t>
  </si>
  <si>
    <t>Узел направляющей гусеницы снегохода содержит полоз из первого износостойкого полимера и множество вставок из второго полимера. Второй полимер является более твёрдым и износостойким, чем первый. Вставки закреплены в полозе заподлицо с его нижней поверхностью и занимают от сорока до пятидесяти процентов площади контакта на прямом участке направляющей. Конструкция снижает трение и нагрев при движении по малоснежным участкам, исключая необходимость в опорных катках.</t>
  </si>
  <si>
    <t>Повышение износостойкости и снижение трения полоза направляющей, что уменьшает потери мощности и исключает необходимость в опорных катках.</t>
  </si>
  <si>
    <t>US7249647B2</t>
  </si>
  <si>
    <t>Рулевое управление и подвеска снегохода для улучшения прохождения поворотов</t>
  </si>
  <si>
    <t>Изобретение модифицирует систему рулевого управления и подвески снегохода. Ключевая особенность - рычажный механизм, кинематически связывающий рулевую трапецию с верхними опорами амортизаторов через поворотные кривошипы. При повороте руля кривошипы смещают верхние точки крепления амортизаторов, создавая разнонаправленное усилие. Это приводит к тому, что на внешнюю лыжу передается большее давление, чем на внутреннюю, заставляя снегоход автоматически наклоняться в сторону поворота.</t>
  </si>
  <si>
    <t>Принудительный наклон снегохода в поворот за счёт перераспределения нагрузки с внутренней лыжи на внешнюю через механическую связь подвески с рулевым управлением.</t>
  </si>
  <si>
    <t>CA2546100C</t>
  </si>
  <si>
    <t xml:space="preserve">Вентиляционное колесо для системы подвески снегохода
</t>
  </si>
  <si>
    <t xml:space="preserve">Гусеничный движитель / Система охлаждения
</t>
  </si>
  <si>
    <t>Вентиляционное колесо содержит множество наклонных лопаток, отходящих от ступицы, и крепится к направляющей (slide rail) подвески снегохода. Бесконечная гусеница проходит под направляющей. При движении гусеница вращает колесо, лопатки которого нагнетают воздух и снег через направляющую. Это улучшает циркуляцию воздуха и снежной пыли над направляющей, способствуя охлаждению тормозного диска и других компонентов, а также снижает давление на скользуны (hyfax).</t>
  </si>
  <si>
    <t>Улучшение охлаждения компонентов подвески и снижение износа скользунов за счёт принудительной циркуляции воздуха и снега от вращения вентиляционного колеса.</t>
  </si>
  <si>
    <t>US9199694B2</t>
  </si>
  <si>
    <t>Полоз с индикатором износа для гусеничной системы</t>
  </si>
  <si>
    <t>Полоз скольжения для подвески снегохода выполнен из полимерного материала и содержит продольные боковые стенки с метками износа. Метки представляют собой цветные вставки, контрастные по отношению к основному материалу полоза. Вставки установлены в продольных канавках на боковых стенках и расположены на уровне нижней поверхности направляющего рельса подвески. Когда полоз истирается до уровня меток, это сигнализирует о необходимости замены во избежание повреждения рельса.</t>
  </si>
  <si>
    <t>Визуально чёткий и надёжный индикатор износа полоза, позволяющий своевременно заменить деталь и предотвратить повреждение дорогостоящих компонентов подвески.</t>
  </si>
  <si>
    <t>US10328981B2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</si>
  <si>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</si>
  <si>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US20190256170A1</t>
  </si>
  <si>
    <t>Зажим и способ регулировки положения лыжи</t>
  </si>
  <si>
    <t>Зажим для избирательной фиксации положения лыжи относительно стойки содержит соединительную часть с пространством для болта. Пространство имеет входной пролёт меньше диаметра болта и центральную часть больше входного. По меньшей мере один упругий элемент отклоняется при соединении с болтом, обеспечивая без инструментальное крепление. Снятие зажима с одной стороны стойки, смещение лыжи по болту и установка зажима с другой стороны позволяет регулировать колею.</t>
  </si>
  <si>
    <t>Регулировка колеи лыж без инструментов и демонтажа узлов, выполняемая водителем непосредственно в полевых условиях.</t>
  </si>
  <si>
    <t>US7905310B2</t>
  </si>
  <si>
    <t>Вездеходное моторизованное транспортное средство и способ управления</t>
  </si>
  <si>
    <t>Транспортное средство содержит раму, двигатель, гусеничный движитель и две передние лыжи. Особенностью является система рулевого управления, активируемая движением ног водителя. Опоры для ног соединены с рулевым механизмом, который поворачивает лыжи при вращении или поступательном смещении опор. Такая конструкция освобождает руки водителя для управления акселератором и тормозом, а также позволяет лучше контролировать баланс тела при движении стоя.</t>
  </si>
  <si>
    <t>Управление поворотом лыж с помощью ног, освобождающее руки для контроля скорости и улучшающее баланс водителя в положении стоя.</t>
  </si>
  <si>
    <t>US20150091373A1</t>
  </si>
  <si>
    <t>Приводная гусеница снегохода содержит бесконечную ленту с внутренней и внешней поверхностями, а также множество грунтозацепов. Ключевая особенность - по меньшей мере в части грунтозацепов выполнены сквозные или глухие полости, проходящие от внешней поверхности вглубь. Полости могут быть заполнены материалом меньшей плотности. Такая конструкция снижает общий вес гусеницы, уменьшая момент инерции и облегчая разгон и торможение машины без потери прочности зацепов.</t>
  </si>
  <si>
    <t>Снижение веса гусеницы и момента инерции для улучшения динамики разгона и торможения за счёт полостей в грунтозацепах.</t>
  </si>
  <si>
    <t>RU168762U1</t>
  </si>
  <si>
    <t>Подвеска содержит раму, опорную рамку, направляющий рычаг с отдельным демпфером и задний рычаг с поперечиной. На верхнем конце заднего рычага закреплён поперечный рычаг с двумя плечами. К плечам шарнирно присоединены один конец упругого демпфера и один конец регулируемой тяги. Противоположные концы демпфера и тяги соединены с одним концом дополнительного рычага, второй конец которого шарнирно закреплён на раме снегохода.</t>
  </si>
  <si>
    <t>Отсутствие ограничений по ходу и габаритам демпфера, что позволяет использовать подвеску с гусеницами любой длины.</t>
  </si>
  <si>
    <t>RU2733027C2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</si>
  <si>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</si>
  <si>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EP3348863B1</t>
  </si>
  <si>
    <t>EP3272561A1</t>
  </si>
  <si>
    <t>Гидравлическое амортизирующее устройство для транспортного средства</t>
  </si>
  <si>
    <t>Система задней подвески снегохода содержит направляющую гусеницы, качающийся рычаг и амортизатор с прогрессивной характеристикой. Особенностью является механизм, обеспечивающий изменение жёсткости подвески в зависимости от хода сжатия. На начальном участке хода подвеска мягкая для комфортного поглощения мелких неровностей. При увеличении хода жёсткость прогрессивно возрастает, предотвращая пробой подвески на крупных препятствиях.</t>
  </si>
  <si>
    <t>Обеспечение комфортного хода на мелких неровностях и предотвращение пробоя подвески на крупных препятствиях за счёт прогрессивной характеристики жёсткости.</t>
  </si>
  <si>
    <t>US9365232B2</t>
  </si>
  <si>
    <t>Снегоход и узел подвески для него</t>
  </si>
  <si>
    <t>Лыжа снегохода содержит корпус из двух поперечно разнесённых полозьев, соединённых в носовой части в единую конструкцию. На нижней стороне каждого полоза установлен стальной конёк с твердосплавной вставкой. Шпиндель, соединяющий лыжу с подвеской, имеет раздвоенную нижнюю часть с двумя ножками, каждая из которых крепится к соответствующему полозу. Зазор между полозьями и ножками шпинделя позволяет снегу свободно проходить сквозь лыжу, предотвращая всплытие в рыхлом снегу.</t>
  </si>
  <si>
    <t>Предотвращение всплытия лыж и улучшение управляемости на рыхлом снегу за счёт раздвоенной конструкции корпуса и шпинделя.</t>
  </si>
  <si>
    <t>US8056654B2</t>
  </si>
  <si>
    <t>Система задней подвески снегохода содержит пару продольных направляющих, каретку с амортизаторами и торсионными пружинами. Ключевая особенность - механизм регулировки предварительного натяжения пружин с резьбовым регулятором. Доступ к регулятору осуществляется через специальное отверстие в раме туннеля, что позволяет изменять жесткость подвески без демонтажа гусеницы или других компонентов ходовой части.</t>
  </si>
  <si>
    <t>Оперативная настройка жесткости задней подвески под массу водителя или условия трассы без разборки узлов.</t>
  </si>
  <si>
    <t>US20240067303A1</t>
  </si>
  <si>
    <t>Трансмиссия для электрического снегохода</t>
  </si>
  <si>
    <t>Электрический снегоход содержит раму, гусеничный движитель со звёздочкой, электродвигатель и трансмиссию. Трансмиссия имеет вход от двигателя и выход на звёздочку. Ключевое соотношение диаметра ротора к диаметру звёздочки составляет от 0,65 до 1,30. Также заданы диапазоны отношения размера ротора к передаточному числу, статора к звёздочке и размера ротора к звёздочке. Это оптимизирует крутящий момент и частоту вращения для эффективной работы электродвигателя.</t>
  </si>
  <si>
    <t xml:space="preserve">Оптимизация тяговых характеристик и снижение веса силовой установки за счёт согласования диаметров ротора и ведущей звёздочки гусеницы. 
</t>
  </si>
  <si>
    <t>US7226136B2</t>
  </si>
  <si>
    <t>Сборка направляющего полоза для снегохода</t>
  </si>
  <si>
    <t xml:space="preserve">Задняя подвеска (направляющий полоз)
</t>
  </si>
  <si>
    <t>Сборка направляющего полоза содержит переднюю и заднюю части скольжения, закреплённые на нижней поверхности направляющей. Задняя часть полоза выполнена из первого материала, а передняя - из второго, более мягкого материала. Меньшая твёрдость второго материала позволяет гасить шум и вибрации, возникающие при контакте приводной гусеницы с передней частью полоза, что повышает комфорт водителя.</t>
  </si>
  <si>
    <t>Снижение шума и вибраций от контакта гусеницы с направляющей за счёт выполнения передней части полоза из более мягкого материала.</t>
  </si>
  <si>
    <t>RU2760049C1</t>
  </si>
  <si>
    <t>Улучшенная система управления движением для снегоходов</t>
  </si>
  <si>
    <t>Рулевое управление / Передняя подвеска</t>
  </si>
  <si>
    <t>Система управления движением снегохода содержит рулевое управление с управляемым пользователем элементом, электроприводное устройство для приложения крутящего момента к системе рулевого управления, множество датчиков и контроллер. Датчики генерируют данные о состоянии местности и рабочие данные снегохода. Контроллер выбирает характер состояния местности (обледенелая трасса, заснеженная трасса, запорошенная трасса) и определяет крутящий момент в зависимости от угла и скорости поворота руля. Электроприводное устройство прикладывает расчётный крутящий момент, улучшая управляемость и снижая утомляемость водителя.</t>
  </si>
  <si>
    <t>Адаптивное изменение усилия на руле в зависимости от состояния трассы и условий движения, облегчающее управление для начинающих и повышающее устойчивость.</t>
  </si>
  <si>
    <t>RU2691490C1</t>
  </si>
  <si>
    <t>Подвеска рулевой лыжи снегохода</t>
  </si>
  <si>
    <t>Подвеска рулевой лыжи снегохода содержит лыжу, листовую рессору, центральный соединитель, шкворень и буфер. Между лыжей и листовой рессорой установлен регулятор жёсткости в виде пакета синусоидально изогнутых пластин. Пластины обладают отрицательной жёсткостью, что при суммировании с положительной жёсткостью рессоры обеспечивает квазинулевую суммарную жёсткость подвески и значительно снижает передачу вибраций на раму.</t>
  </si>
  <si>
    <t>Снижение вибраций и ударных нагрузок на раму за счёт виброизолятора с квазинулевой жёсткостью в подвеске лыжи.</t>
  </si>
  <si>
    <t>US6942050B1</t>
  </si>
  <si>
    <t>Система и способ передней подвески снегохода</t>
  </si>
  <si>
    <t>Передняя подвеска снегохода содержит для каждой лыжи первый и второй рычаги управления, шарнирно закреплённые на шасси и соединённые со шкворнем. Оси качания рычагов и точки соединения со шкворнем определяют плоскости, пересечение которых формирует линию управления. Эта линия пересекает вертикальную продольную плоскость снегохода. Кинематика обеспечивает увеличение кастера при сжатии подвески и движение развала лыжи в отрицательную сторону.</t>
  </si>
  <si>
    <t>Улучшение устойчивости и управляемости за счёт прогрессивного увеличения кастера и отрицательного развала лыж при сжатии подвески.</t>
  </si>
  <si>
    <t>US7070012B2</t>
  </si>
  <si>
    <t>Узел задней подвески содержит направляющие скольжения, передний и задний рычаги подвески, а также передний амортизатор. Ключевая особенность заключается в наличии коромысла, шарнирно установленного на раме скольжения. Передний конец коромысла соединён с передним амортизатором, а задний конец через тягу связан с задним рычагом подвески. При разгоне и повороте заднего рычага тяга приводит в движение коромысло, активируя передний амортизатор и противодействуя подъёму лыж.</t>
  </si>
  <si>
    <t>Предотвращение отрыва лыж от поверхности при разгоне за счёт кинематической активации переднего амортизатора через коромысло от перемещения заднего рычага.</t>
  </si>
  <si>
    <t>US12214844B2</t>
  </si>
  <si>
    <t>Система помощи крутящим моментом для снегоходов и сноубайков</t>
  </si>
  <si>
    <t>Транспортное средство с бесконечной гусеницей и двигателем внутреннего сгорания оснащено системой помощи крутящим моментом от электромотора. Электромотор соединён с приводом гусеницы параллельно основному двигателю. Система включает контроллер мотора и ввод команды помощи, что позволяет электромотору добавлять крутящий момент при разгоне. Дополнительно предусмотрен терморегулирующий контур, использующий нагретую охлаждающую жидкость двигателя для подогрева батареи через отдельный теплообменник.</t>
  </si>
  <si>
    <t>Увеличение крутящего момента при разгоне за счёт электромотора без изменения основной силовой установки. Подогрев батареи теплом двигателя повышает эффективность и срок службы батареи на морозе.</t>
  </si>
  <si>
    <t>WO2005021293A2</t>
  </si>
  <si>
    <t xml:space="preserve">Система подвески со стабильным центром крена
</t>
  </si>
  <si>
    <t>Подвеска</t>
  </si>
  <si>
    <t>Повышение поперечной устойчивости и снижение кренов в поворотах за счёт кинематики подвески со стабильным центром крена.</t>
  </si>
  <si>
    <t>US10800492B2</t>
  </si>
  <si>
    <t>Система управления скребками-ледорубами для снегохода. Скребки представляют собой подпружиненные штыри, шарнирно закреплённые на раме и опускаемые до контакта со снегом или льдом перед гусеницей. Их предназначение - механически разрушать твёрдый наст и поднимать снежную пыль для охлаждения теплообменников двигателя и смазки направляющих скольжения, предотвращая перегрев силовой установки при движении по плотному льду.</t>
  </si>
  <si>
    <t>Автоматическое или ручное охлаждение двигателя и смазка ходовой части при движении по льду и плотному насту без остановки снегохода.</t>
  </si>
  <si>
    <t>US20250065982A1</t>
  </si>
  <si>
    <t>Трансмиссия / Рама</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</si>
  <si>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два выпускных отверстия для улучшенного охлаждения ремня и шкивов, а также может включать съёмную крышку для облегчения обслуживания.</t>
  </si>
  <si>
    <t>Повышение эффективности охлаждения вариатора и упрощение доступа к нему за счёт оптимизированной конструкции корпуса с несколькими выпускными отверстиями и съёмной крышкой.</t>
  </si>
  <si>
    <t>US20250065985A1</t>
  </si>
  <si>
    <t>Снегоход содержит электрическую силовую установку с одним или несколькими электродвигателями для привода бесконечной гусеницы и множество батарейных сборок. Ключевая особенность заключается в том, что по меньшей мере одна из батарейных сборок является частью структурной рамы снегохода. Другая батарейная сборка может быть размещена с опорой на туннель снегохода.</t>
  </si>
  <si>
    <t>Повышение жёсткости рамы и оптимизация компоновки за счёт использования батарейной сборки в качестве силового элемента конструкции шасси.</t>
  </si>
  <si>
    <t>US11235829B2</t>
  </si>
  <si>
    <t>Запорное устройство для анкера транспортного средства</t>
  </si>
  <si>
    <t>Аксессуары / Система крепления</t>
  </si>
  <si>
    <t>Запорное устройство для анкера, соединяющего аксессуар с транспортным средством, например снегоходом. Рычаг анкера поворачивается для открытия и закрытия. Запорное устройство включает корпус замка с отверстием для крепёжной части анкера. Рычаг замка поворачивается между заблокированным и разблокированным положениями. В разблокированном положении рычаг анкера движется свободно, в заблокированном рычаг замка фиксирует анкер в закрытом положении.</t>
  </si>
  <si>
    <t>Надёжная фиксация аксессуаров на снегоходе с защитой от несанкционированного снятия.</t>
  </si>
  <si>
    <t>US20090085398A1</t>
  </si>
  <si>
    <t>Гусеница транспортного средства и гусеничная система</t>
  </si>
  <si>
    <t>Гусеница транспортного средства содержит бесконечную ленту с внешними грунтозацепами и внутренними ведущими выступами. На внутренней стороне ленты выполнены первая и вторая продольные полосы, проходящие по всей окружности и разнесённые в поперечном направлении. Полосы предназначены для контакта с опорными катками гусеничной системы. Они увеличивают толщину ленты между ведущими выступами и обеспечивают амортизацию в зонах выступов, снижая ударные нагрузки и уровень шума при качении катков.</t>
  </si>
  <si>
    <t>Снижение шума и вибраций гусеницы за счёт продольных полос на внутренней стороне, выравнивающих жёсткость ленты по окружности.</t>
  </si>
  <si>
    <t>US20090038869A1</t>
  </si>
  <si>
    <t xml:space="preserve">Гусеничное транспортное средство с облегчённой трансмиссией 
</t>
  </si>
  <si>
    <t xml:space="preserve">Трансмиссия / Гусеничный движитель 
</t>
  </si>
  <si>
    <t>Привод снегохода содержит бесступенчатую передачу (ведущий и ведомый шкивы с ремнём) и цепную главную передачу. Ключевая особенность - исключение промежуточного вала. Цепная передача расположена внутри корпуса со стороны вариатора, между ним и рамой, смещена вперёд или назад от двигателя. Такая компоновка снижает общий вес и момент инерции привода, сохраняя сбалансированную продольную и поперечную развесовку снегохода.</t>
  </si>
  <si>
    <t>Снижение веса и момента инерции трансмиссии при сохранении сбалансированной развесовки за счёт исключения промежуточного вала и компактного расположения цепной передачи.</t>
  </si>
  <si>
    <t>US8950539B2</t>
  </si>
  <si>
    <t>Облегчённый интегрированный узел задней подвески и привода для управляемого моторизованного транспортного средства</t>
  </si>
  <si>
    <t>Задняя подвеска / Трансмиссия</t>
  </si>
  <si>
    <t>Узел представляет собой закрытый кожух привода (цепного или ременного), который одновременно выполняет функцию маятника задней подвески. Кожух имеет первый и второй концы и состоит из внутренней и наружной частей. Внутренняя часть несёт на себе элемент подвески и заднее колесо (или ведущий вал гусеницы). Ключевая особенность в том, что первый конец кожуха концентрично установлен на выходном валу моторного агрегата, закреплённого на раме.</t>
  </si>
  <si>
    <t>Снижение веса, упрощение конструкции и уменьшение неподрессоренной массы за счёт совмещения маятника подвески и защитного кожуха привода с соосным креплением на валу двигателя.</t>
  </si>
  <si>
    <t>US20140299399A1</t>
  </si>
  <si>
    <t>Ледовый скребок для снегохода</t>
  </si>
  <si>
    <t>Гусеничный движитель / Система охлаждения</t>
  </si>
  <si>
    <t>Ледовый скребок для снегохода содержит первый и второй концы, первую спиральную пружину у первого конца, первый удлинённый элемент, соединённый с первой пружиной, вторую спиральную пружину, соединённую со вторым концом первого элемента, и второй удлинённый элемент, соединённый со второй пружиной и проходящий ко второму концу скребка. Составная конструкция обеспечивает повышенную гибкость и лучшее копирование рельефа при движении.</t>
  </si>
  <si>
    <t>Предотвращение перегрева двигателя и износа направляющих гусеницы при движении по твёрдым трассам за счёт создания снежной пыли составным гибким скребком.</t>
  </si>
  <si>
    <t>US10471797B2</t>
  </si>
  <si>
    <t>Регулировочное кольцо для системы подвески транспортного средства</t>
  </si>
  <si>
    <t>Регулировочное кольцо выполнено в виде полого цилиндра с разрезом. Наружный диаметр кольца больше диаметра витка пружины, внутренний меньше. На верхнем и нижнем торцах имеются канавки для удержания смежных витков пружины. Кольцо раздвигается по разрезу и устанавливается между витками, фиксируясь в канавках. Это изменяет преднатяг пружины и жёсткость подвески.</t>
  </si>
  <si>
    <t>Быстрая настройка жёсткости подвески без снятия амортизатора за счёт установки регулировочного кольца между витками пружины.</t>
  </si>
  <si>
    <t>US11305829B2</t>
  </si>
  <si>
    <t>Гусеничная система для создания тяги транспортного средства</t>
  </si>
  <si>
    <t>Гусеничная система для снегохода или мотовездехода содержит гусеницу и охватывающий её узел. Особенность гусеницы в усиливающем материале, который более жёсткий, твёрдый и износостойкий, чем основной эластомер. Этот материал в виде одного или нескольких тонких слоёв составляет часть каркаса, тяговых выступов или ведущих направляющих. Конструкция улучшает жёсткость, снижает шум, повышает износостойкость, улучшает отвод тепла и снижает вес.</t>
  </si>
  <si>
    <t>Повышение жёсткости и износостойкости гусеницы, снижение шума и веса, а также улучшение отвода тепла за счёт интеграции усиливающих слоёв.</t>
  </si>
  <si>
    <t>US9180763B2</t>
  </si>
  <si>
    <t xml:space="preserve">Крышка для транспортного средства 
</t>
  </si>
  <si>
    <t xml:space="preserve">Аксессуары / Кузов 
</t>
  </si>
  <si>
    <t xml:space="preserve">Кузов / Чехол
</t>
  </si>
  <si>
    <t>Крышка для частичного покрытия транспортного средства содержит корпус и по меньшей мере два зажима. Каждый зажим включает первую часть для поджатия крышки к корпусу, вторую часть для соединения с транспортным средством и третью часть, расположенную под углом к первой и предназначенную для упора во второй элемент машины. Конструкция обеспечивает надёжную фиксацию чехла.</t>
  </si>
  <si>
    <t>Улучшенная фиксация съёмной крышки за счёт системы подпружиненных зажимов, прижимающих чехол и упирающихся в элементы транспортного средства.</t>
  </si>
  <si>
    <t>US20210129930A1</t>
  </si>
  <si>
    <t>Гусеница для создания тяги внедорожного транспортного средства, такого как снегоход или мотовездеход</t>
  </si>
  <si>
    <t>Гусеница содержит эластомерную ленту с внутренней поверхностью, внешней поверхностью зацепа и множеством грунтозацепов. Первый и второй зацепы разнесены в продольном направлении и смещены относительно друг друга по ширине гусеницы. Высота первого зацепа по меньшей мере равна продольному расстоянию между ними. Такая геометрия расположения высоких зацепов в шахматном порядке улучшает проходимость по глубокому снегу без чрезмерного увеличения веса и толщины основания ленты.</t>
  </si>
  <si>
    <t>Улучшение тяги на глубоком снегу за счёт высоких грунтозацепов, смещённых по ширине для снижения веса и сохранения гибкости гусеницы.</t>
  </si>
  <si>
    <t>US6651765B1</t>
  </si>
  <si>
    <t xml:space="preserve">Снегоход с двигателем с наддувом
</t>
  </si>
  <si>
    <t xml:space="preserve">Гусеничный движитель / Рама
</t>
  </si>
  <si>
    <t>Снегоход содержит шасси с туннелем, двигатель с наддувом, переднюю подвеску лыж и гусеничный движитель с опорными катками. Ключевая особенность - резиновый снеговой щиток, установленный позади гусеницы. Щиток направляет снежную пыль внутрь туннеля к промежуточному охладителю наддувочного воздуха, повышая эффективность охлаждения без увеличения лобового сопротивления или веса.</t>
  </si>
  <si>
    <t>Повышение эффективности охлаждения наддувочного воздуха за счёт направления снежной пыли от гусеницы на интеркулер с помощью специального щитка.</t>
  </si>
  <si>
    <t>EP1418364A1</t>
  </si>
  <si>
    <t xml:space="preserve">Электронно-управляемый активный демпфер подвески
</t>
  </si>
  <si>
    <t>Задняя подвеска (амортизатор)</t>
  </si>
  <si>
    <t>Амортизатор с электронным управлением для снегохода содержит корпус, поршень, выносной резервуар и корпус клапана. Поршень перемещается под нагрузкой между крайними положениями. Противоположные стороны поршня соединены гидравлическим каналом, поток в котором регулируется электронным клапаном. Клапан перемещается от полностью открытого до закрытого положения. Управление осуществляется микропроцессором на основе сигнала датчика, изменяя демпфирование в реальном времени.</t>
  </si>
  <si>
    <t>Адаптивное изменение жёсткости амортизатора в реальном времени под дорожные условия за счёт электронно-управляемого клапана.</t>
  </si>
  <si>
    <t>JP2010132187A</t>
  </si>
  <si>
    <t>Снежное транспортное средство с системой наклона и механизмом блокировки</t>
  </si>
  <si>
    <t>Передняя подвеска (лыжи) / Рама</t>
  </si>
  <si>
    <t>Снежное транспортное средство содержит кузов с левой и правой подножками, двигатель, гусеничный движитель и пару лыж с подвесками. Подвески лыж связаны между собой так, что при подъёме одной лыжи относительно кузова другая опускается, позволяя кузову наклоняться в повороте. Механизм блокировки наклона расположен в зоне между задним концом пятна контакта гусеницы и точками соединения подвесок с лыжами для стабилизации центра тяжести.</t>
  </si>
  <si>
    <t>Улучшение манёвренности в поворотах за счёт связанной подвески лыж и повышение устойчивости за счёт блокировки наклона в критической зоне центра тяжести.</t>
  </si>
  <si>
    <t>US9469218B2</t>
  </si>
  <si>
    <t>Транспортное средство с поворотным сиденьем</t>
  </si>
  <si>
    <t>Рама / Сиденье</t>
  </si>
  <si>
    <t>Транспортное средство, в частности снегоход, содержит кузов и поворотное сиденье. Передняя часть сиденья шарнирно соединена с кузовом. Задняя часть опирается на левую и правую ножки, каждая из которых шарнирно соединена с кузовом и задней частью сиденья. Расстояние между нижними точками крепления ножек к кузову больше, чем расстояние между верхними точками крепления к сиденью. Такая геометрия позволяет сиденью поворачиваться относительно кузова вокруг мгновенной оси, проходящей через переднюю точку крепления и оси ножек.</t>
  </si>
  <si>
    <t>Повышение комфорта водителя за счёт подрессоренного сиденья, способного поворачиваться и адаптироваться к неровностям рельефа без усложнения основной подвески.</t>
  </si>
  <si>
    <t>RU2661645C2</t>
  </si>
  <si>
    <t>Подвеска и гусеница для снегохода</t>
  </si>
  <si>
    <t>Подвеска гусеницы снегохода содержит опорную раму из передней и задней независимых частей с широкими лыжами скольжения. Части шарнирно и балансирно соединены на концах пары продольных полуэллиптических рессор, жёстко закреплённых на поперечной балке рамы. Гусеница составлена из двух узких бесконечных лент, соединённых поперечными перекладинами с образованием решётчатой конструкции. Это упрощает подвеску, исключая множество рычагов и катков.</t>
  </si>
  <si>
    <t>Упрощение конструкции, повышение надёжности и снижение эксплуатационных затрат за счёт балансирной рессорной подвески и решётчатой гусеницы, не забиваемой снегом.</t>
  </si>
  <si>
    <t>CA2714792C</t>
  </si>
  <si>
    <t>Шасси снегохода содержит туннель, образованный двойными панелями — внутренней и наружной. Панели соединены между собой с образованием выборочных зазоров. В одних областях панели разнесены в поперечном направлении, в других соприкасаются. Такая слоёная конструкция формирует заданный путь силовой нагрузки, увеличивает момент сопротивления сечения относительно продольной оси и снижает общий вес туннеля без применения дополнительных усиливающих пластин и накладок.</t>
  </si>
  <si>
    <t>US6926108B1</t>
  </si>
  <si>
    <t>Система содержит несколько смежных замкнутых гусениц в заднем туннеле снегохода. Каждая гусеница приводится системой привода и имеет собственный независимый узел подвески. Узлы подвески могут независимо перемещаться относительно друг друга. Включает передний и задний поперечные валы, качающийся рычаг, пару удлинённых контактов с грунтом на каждый узел, натяжитель, а также передний и задний упругие элементы. Обеспечивает независимое поглощение ударов каждой стороной, снижая крен и повышая комфорт.</t>
  </si>
  <si>
    <t>Повышение плавности хода и тяги за счёт независимой работы нескольких узких гусениц, адаптирующихся к рельефу и снижающих ударные нагрузки.</t>
  </si>
  <si>
    <t>CN103596834B</t>
  </si>
  <si>
    <t>Узел подвески для личного гусеничного транспортного средства</t>
  </si>
  <si>
    <t>Узел подвески содержит первое коромысло для крепления к раме, второе коромысло, шарнирно соединённое с первым, и по меньшей мере один пружинный элемент между ними. К первому коромыслу крепится первое колесо, ко второму - второе. Оба колеса контактируют с одной гусеницей. Конструкция также включает третье коромысло с дополнительным амортизатором, шарнирно соединённое с рамой через продольный рычаг.</t>
  </si>
  <si>
    <t>Повышение плавности хода и адаптации к рельефу за счёт многорычажной системы подвески, распределяющей нагрузку между колёсами внутри гусеницы.</t>
  </si>
  <si>
    <t>US8016064B2</t>
  </si>
  <si>
    <t>Снегоход с улучшенным задним мостом</t>
  </si>
  <si>
    <t>Задняя подвеска снегохода содержит раму из двух продольных неподвижных направляющих, пару задних качающихся рычагов, шарнирно соединённых с задней частью рамы, и два передних рычага, расположенных асимметрично. Передний качающийся рычаг установлен на первой направляющей, а передний приводной рычаг - на второй, противоположной направляющей. Приводной рычаг вмещает часть приводного узла гусеницы. Такая асимметричная конструкция снижает центр тяжести и улучшает управляемость.</t>
  </si>
  <si>
    <t>Снижение центра тяжести и улучшение управляемости за счёт асимметричного расположения переднего качающегося и приводного рычагов подвески.</t>
  </si>
  <si>
    <t>US7753155B2</t>
  </si>
  <si>
    <t>Система переднего привода для снегохода</t>
  </si>
  <si>
    <t>Передняя подвеска / Гусеничный движитель</t>
  </si>
  <si>
    <t>Снегоход оснащён многогусеничной движительной системой, включающей одну заднюю гусеницу и пару управляемых передних гусениц, заменяющих традиционные лыжи. Передние гусеницы расположены параллельно и получают мощность от двигателя. Такая компоновка обеспечивает активное зацепление с поверхностью спереди, улучшая тягу, ускорение, торможение и управляемость. Снегоход сохраняет горизонтальное положение при движении, что улучшает обзор и снижает зарывание задней гусеницы.</t>
  </si>
  <si>
    <t>Значительное улучшение тяги, торможения и управляемости за счёт замены пассивных лыж на активные приводные передние гусеницы.</t>
  </si>
  <si>
    <t>US9352802B2</t>
  </si>
  <si>
    <t>Снегоход с улучшенным клиренсом для глубокого снега</t>
  </si>
  <si>
    <t>Передняя подвеска / Рама</t>
  </si>
  <si>
    <t>Снегоход включает шасси с передней частью и туннелем, двигатель, ведущий вал, переднюю подвеску с А-образными рычагами и шпинделями, а также заднюю подвеску. Ключевая особенность - оптимизированная геометрия для увеличения клиренса. Вертикальное расстояние от нижней части лыжи до нижней кромки передней рамы составляет примерно 8-10 дюймов. Ведущий вал установлен в части шасси, которая выступает ниже передней кромки рамы двигателя, что увеличивает дорожный просвет.</t>
  </si>
  <si>
    <t>Увеличенный клиренс и улучшенная проходимость по глубокому снегу за счёт приподнятой передней части рамы и оптимизированной геометрии подвески.</t>
  </si>
  <si>
    <t>CA2575222A1</t>
  </si>
  <si>
    <t>Передняя подвеска снегохода содержит верхний и нижний А-образные рычаги, шкворневой узел и амортизатор. Особенностью является геометрия рычагов, при которой угол кастера прогрессивно уменьшается при сжатии подвески. Оси качания верхнего и нижнего рычагов непараллельны и пересекаются перед шкворнем, что снижает усилие на руле и улучшает курсовую устойчивость.</t>
  </si>
  <si>
    <t>Снижение усилия руления и улучшение управляемости за счёт прогрессивного уменьшения кастера при сжатии подвески.</t>
  </si>
  <si>
    <t>CN118991953A</t>
  </si>
  <si>
    <t>Снегоход, объединяющий функции снегоуборки и спасения</t>
  </si>
  <si>
    <t>Гусеничный движитель / Ходовая часть</t>
  </si>
  <si>
    <t>Снегоход содержит раму, кабину, два передних ведущих колеса с противоскольжением и два задних гусеничных движителя. На раме установлен основной кузов со сцепным устройством сзади. Предусмотрены сменные модули: снегоуборочный с отвалом и спасательный с носилками. Каждый модуль имеет собственное сцепное устройство и опорные лыжи. Такая конструкция позволяет адаптировать машину для расчистки снега или эвакуации пострадавших в условиях бездорожья.</t>
  </si>
  <si>
    <t>Расширение функциональности снегохода за счёт быстрой смены модулей для уборки снега или спасательных работ с опорой на лыжи.</t>
  </si>
  <si>
    <t>US9873485B2</t>
  </si>
  <si>
    <t>Передняя подвеска / Задняя подвеска</t>
  </si>
  <si>
    <t>Снежное транспортное средство, в частности снегоход или комплект для переоборудования мотоцикла, содержит раму, двигатель, по меньшей мере одну лыжу, рулевой механизм и заднюю подвеску. Задняя подвеска включает направляющую скольжения,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смягчая удар и защищая компоненты от повреждени.</t>
  </si>
  <si>
    <t>Предотвращение пробоя задней подвески и смягчение ударных нагрузок за счёт буферного узла, защищающего компоненты при полном ходе сжатия.</t>
  </si>
  <si>
    <t>US8590654B2</t>
  </si>
  <si>
    <t>Снегоход содержит раму, двигатель, бесконечную гусеницу, переднюю подвеску с двумя лыжами и седло. Рама включает литые металлические элементы, соединённые между собой с помощью структурного клея и дополнительных механических креплений, проходящих через отверстия в деталях. Такой способ соединения повышает жёсткость конструкции, снижает общий вес и упрощает процесс сборки. В патенте также описаны узлы крепления верхних и нижних А-образных рычагов передней подвески к литым частям рамы.</t>
  </si>
  <si>
    <t>Повышение жёсткости и точности сборки рамы при снижении веса за счёт литых элементов и их склеивания.</t>
  </si>
  <si>
    <t>CA3030691C</t>
  </si>
  <si>
    <t>Соединительный узел и рама для снегохода</t>
  </si>
  <si>
    <t>Рама / Рулевое управление</t>
  </si>
  <si>
    <t>Рама снегохода содержит множество элементов рамы и соединительную муфту. Муфта включает первый и второй открытые каналы, а также по меньшей мере один цилиндрический элемент для приёма элементов рамы. Передний конец цилиндрического элемента расположен впереди переднего конца нижней части рулевой стойки. Муфта соединена с нижней частью рулевой стойки, установленной под практически вертикальным углом. Конструкция упрощает сборку и повышает жёсткость соединения рамы с рулевым управлением.</t>
  </si>
  <si>
    <t>Упрощение сборки рамы и повышение жёсткости узла крепления рулевой колонки за счёт унифицированной соединительной муфты.</t>
  </si>
  <si>
    <t>US7753154B2</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</si>
  <si>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разной шириной гусеницы, сохраняя одинаковое поперечное расположение двигателя для оптимальной развесовки.</t>
  </si>
  <si>
    <t>CA2584119C</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</si>
  <si>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скольжения. Узел удлинителей может поворачиваться между поднятым и опущенным положениями. Пружина смещает удлинители в опущенное положение, а сила смещения регулируется поворотным кулачком. Предусмотрен стопорный кулачок для блокировки удлинителей в опущенном положении независимо от силы пружины.</t>
  </si>
  <si>
    <t>Предотвращение зарывания гусеницы при заднем ходе и возможность жёсткой блокировки удлинителей для повышения тяги при буксировке.</t>
  </si>
  <si>
    <t>US7360618B2</t>
  </si>
  <si>
    <t>Подвеска гусеницы снегохода содержит шасси с туннелем, раму скольжения с направляющими, передний и задний рычаги. Ключевая особенность - передний рычаг оснащён звеном с потерянной связью в виде скользящего паза в точке соединения с шасси или направляющей. Задний рычаг связан с шасси через промежуточный рычаг. Такая кинематика предотвращает блокировку подвески при переходе заднего рычага через мёртвую точку и обеспечивает лучшее отслеживание рельефа, исключая резкое увеличение жёсткости и потерю хода.</t>
  </si>
  <si>
    <t>Предотвращение блокировки подвески и улучшение адаптации к рельефу за счёт звена с потерянной связью в переднем рычаге.</t>
  </si>
  <si>
    <t>RU2543473C2</t>
  </si>
  <si>
    <t>Снегоход, имеющий узел передней подвески с по меньшей мере одним выступом</t>
  </si>
  <si>
    <t>Снегоход содержит раму, двигатель, ведущую гусеницу и узел передней подвески с правой и левой сторонами. Каждая сторона включает верхний и нижний А-образные рычаги, шпиндель и лыжу. Ключевая особенность - наличие по меньшей мере одного выступа на верхнем рычаге или втулке шарового шарнира. Выступ проходит вертикально или диагонально вверх и служит упором для ноги водителя, позволяя эффективно прикладывать вес для создания момента при вытаскивании застрявшего в снегу снегохода.</t>
  </si>
  <si>
    <t>Удобная точка опоры для ноги водителя на верхнем рычаге подвески для эффективного раскачивания и вытаскивания застрявшего снегохода из глубокого снега.</t>
  </si>
  <si>
    <t>US20230257065A1</t>
  </si>
  <si>
    <t>Крепление бампера для снегохода</t>
  </si>
  <si>
    <t>Узел передней части снегохода включает воздушный короб с ресивером и двумя ветвями для забора воздуха. Между ветвями установлен ящик для хранения. Ключевая особенность - крепление бампера с рёбрами жёсткости и защёлкой для фиксации капота. Конструкция объединяет элементы кузова, впуска и системы крепления в едином модуле, упрощая сборку и повышая жёсткость передней части.</t>
  </si>
  <si>
    <t>Повышение жёсткости передней части рамы и упрощение сборки за счёт интегрированного узла крепления бампера с защёлкой капота.</t>
  </si>
  <si>
    <t>US20150375826A1</t>
  </si>
  <si>
    <t>Снегоход содержит раму с боковыми стенками и опорной платформой, образующими туннель, двигатель, бесконечную гусеницу и переднюю подвеску с лыжами. Особенностью является интегральная конструкция рамы и туннеля, где подножка выполнена съёмной и крепится к туннелю. Рама включает трубчатую структуру безопасности (дугу), которая защищает водителя при опрокидывании и служит опорой для кузовных панелей и подножек.</t>
  </si>
  <si>
    <t>Повышение жёсткости рамы и безопасности водителя за счёт интегрированной трубчатой структуры, одновременно служащей опорой для подножек и кузовных панелей.</t>
  </si>
  <si>
    <t>US20240308611A1</t>
  </si>
  <si>
    <t>Капот снегохода</t>
  </si>
  <si>
    <t>Снегоход содержит раму, по меньшей мере одну лыжу, сиденье, руль и цельный капот. Капот включает переднюю точку, расположенную примерно на уровне первой горизонтальной плоскости. Нижняя часть капота отходит от передней точки назад и вниз под плоскость. Верхняя часть отходит от передней точки назад и вверх над плоскостью. Цельная конструкция упрощает сборку и уменьшает количество деталей по сравнению с многокомпонентными капотами.</t>
  </si>
  <si>
    <t>Упрощение сборки и снижение количества деталей за счёт цельного капота, отливаемого как единая деталь без дополнительных креплений.</t>
  </si>
  <si>
    <t>US20080173491A1</t>
  </si>
  <si>
    <t>Передняя подвеска снегохода содержит для каждой лыжи верхний и нижний А-образные рычаги, соединённые со шпинделем. Ключевая особенность - геометрия крепления рычагов к раме, при которой кастер (угол продольного наклона оси поворота) уменьшается при сжатии подвески. Оси качания верхнего и нижнего рычагов непараллельны и пересекаются перед шпинделем. Такая кинематика снижает усилие на руле при ходе подвески и улучшает управляемость.</t>
  </si>
  <si>
    <t>Снижение усилия руления при сжатии подвески и улучшение обратной связи за счёт прогрессивного уменьшения кастера и особой кинематики рычагов.</t>
  </si>
  <si>
    <t>CN119348694A</t>
  </si>
  <si>
    <t>Рама снегохода содержит рельсовый узел и задний колёсный узел, шарнирно соединённый с рельсом. Задний узел включает качающийся рычаг и вращающееся колесо-звёздочку. Между рычагом и рельсом установлен стопорный узел. При застревании в глубоком снегу узел приподнимается, формируя наклонную направляющую для гусеницы и облегчая выезд задним ходом. В обычном режиме узел опускается, увеличивая пятно контакта гусеницы.</t>
  </si>
  <si>
    <t>Адаптация к глубокому снегу: увеличение пятна контакта гусеницы для проходимости и изменение её направляющей для выезда из снежного плена задним ходом.</t>
  </si>
  <si>
    <t>CN103189271B</t>
  </si>
  <si>
    <t>Механизм регулировки нагрузки подвески снегохода</t>
  </si>
  <si>
    <t>Задняя подвеска снегохода содержит направляющую гусеницы, рычаг подвески и по меньшей мере один торсион. Торсион закреплён на рычаге и первым концом упирается в направляющую. Второй конец торсиона входит в регулировочный блок. Блок гидравлически связан с актуатором, расположенным снаружи туннеля. Приведение в действие актуатора перемещает регулировочный блок, изменяя преднатяг торсиона и жёсткость подвески. Это позволяет регулировать нагрузку на подвеску без доступа внутрь гусеницы.</t>
  </si>
  <si>
    <t>Дистанционная регулировка преднатяга торсиона и жёсткости задней подвески без доступа под туннель, повышающая удобство настройки снегохода.</t>
  </si>
  <si>
    <t>US12208856B2</t>
  </si>
  <si>
    <t>Передняя подвеска (вилка)</t>
  </si>
  <si>
    <t>Снежное транспортное средство содержит раму с двигателем, гусеницу, трансмиссию, вилку, соединённую с рамой, одну или несколько лыж, соединённых с вилкой, и компонент опускания вилки. Этот компонент расположен между вилкой и рулём. Конструкция позволяет изменять положение вилки относительно руля для настройки эргономики и управляемости снегохода под конкретного водителя.</t>
  </si>
  <si>
    <t>Регулировка положения вилки и лыж относительно руля для улучшения эргономики и управляемости без замены компонентов.</t>
  </si>
  <si>
    <t>CA3113827C</t>
  </si>
  <si>
    <t>Гусеница и башмак гусеницы для снегохода</t>
  </si>
  <si>
    <t>Гусеница снегохода содержит бесконечную ленту и множество закреплённых на ней башмаков. Каждый башмак имеет опорную часть для крепления к ленте и по меньшей мере один грунтозацеп, отходящий от опорной части. Особенность заключается в форме и расположении грунтозацепов, оптимизированных для улучшения сцепления с рыхлым снегом и отвода снежной массы. Конструкция башмака может включать рёбра жёсткости и отверстия для снижения веса.</t>
  </si>
  <si>
    <t>Улучшение тяги и проходимости по глубокому снегу за счёт оптимизированной геометрии грунтозацепов башмаков гусеницы.</t>
  </si>
  <si>
    <t>US10526045B2</t>
  </si>
  <si>
    <t>Снегоход содержит раму с моторным модулем, туннелем и модулем подвески. Передняя подвеска включает рычаг, проксимальный конец которого расположен продольно между моторным модулем и модулем подвески. Рычаг поворачивается вокруг оси, проходящей через внутреннюю часть модуля подвески. Крепёжный элемент проходит через проксимальный конец рычага и соединяет его одновременно с модулем подвески и моторным модулем.</t>
  </si>
  <si>
    <t>Повышение жёсткости узла крепления передней подвески за счёт одновременного соединения рычага с двумя модулями рамы одним крепёжным элементом.</t>
  </si>
  <si>
    <t>CA2654873C</t>
  </si>
  <si>
    <t>Платформа снегохода и способ ее сборки</t>
  </si>
  <si>
    <t>Платформа снегохода состоит из трех модульных сборочных узлов: заднего туннеля, моторной люльки и передней подвески. Моторная люлька служит конструктивным основанием для двигателя и соединяет туннель с передней подвеской.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 упрощая производство разных моделей.</t>
  </si>
  <si>
    <t>EP2257462B1</t>
  </si>
  <si>
    <t>Рама / Передняя подвеска / Задняя подвеска</t>
  </si>
  <si>
    <t>Конструкция рамы снегохода включает литые элементы и соединительные узлы. Особенностью является крепление левого и правого рычагов передней подвески к литой части рамы через общее соединение или отдельные оси, расположенные под углом к направлению крепления. Задняя подвеска содержит направляющие скольжения, подвесные рычаги и линейные амортизаторы. Рама собирается с использованием структурного клея и механических соединителей, проходящих через отверстия в элементах рамы.</t>
  </si>
  <si>
    <t>Повышение жёсткости и точности сборки рамы за счёт литых элементов, клеевых соединений и оптимизированной геометрии крепления рычагов подвески.</t>
  </si>
  <si>
    <t>RU121790U1</t>
  </si>
  <si>
    <t>Двухгусеничный буксировщик-снегоход</t>
  </si>
  <si>
    <t>Шасси содержит быстроразборную опорно-несущую раму и гусеничный движитель из двух гусениц с ведущим валом. Крутящий момент создаётся мотоблоком или культиватором, устанавливаемым на жёсткие посадочные места рамы. Привод на ведомую звёздочку гусениц осуществляется напрямую цепной передачей от ведущей звёздочки на рабочем валу мотоблока, без промежуточных редукторов. Конструкция рамы адаптируется под различные модели мотоблоков.</t>
  </si>
  <si>
    <t>Создание бюджетного снегохода-буксировщика за счёт использования стандартного мотоблока в качестве силового агрегата на быстроразборной раме.</t>
  </si>
  <si>
    <t>RU2526314C1</t>
  </si>
  <si>
    <t>Движитель для снегохода</t>
  </si>
  <si>
    <t>Движитель снегохода представляет собой механизм на основе трёх шагающих лыж: одной центральной и двух боковых. Лыжи установлены на П-образных кронштейнах и совершают плоскопараллельное движение в вертикальной плоскости. При вращении привода кронштейны перемещают лыжи: пока центральная погружается в снег и создаёт упор, боковые переносятся вперёд, после чего цикл повторяется, имитируя шаги.</t>
  </si>
  <si>
    <t>Упрощение конструкции и снижение веса за счёт замены гусеницы шагающими лыжами с мускульным или механическим приводом.</t>
  </si>
  <si>
    <t>US7708096B2</t>
  </si>
  <si>
    <t>Подножка снегохода с элементами зацепа для ног</t>
  </si>
  <si>
    <t>Подножка снегохода, устанавливаемая сбоку от туннеля, содержит верхнюю поверхность с элементами зацепа. Задняя часть подножки имеет элементы, направленные вверх и вперёд для предотвращения соскальзывания ноги назад. Передняя часть имеет элементы, направленные вверх и назад для предотвращения соскальзывания вперёд. Конструкция включает отверстия для отвода снега и дефлекторы на нижней поверхности, препятствующие прохождению частиц снизу.</t>
  </si>
  <si>
    <t>Улучшение сцепления обуви с подножкой и эффективный отвод снега за счёт разнонаправленных элементов зацепа и отверстий с дефлекторами.</t>
  </si>
  <si>
    <t>US20130133967A1</t>
  </si>
  <si>
    <t>Узел опорного катка для снегохода</t>
  </si>
  <si>
    <t>Узел опорных катков, например задних, для рамы скольжения снегохода включает по меньшей мере одну поперечину, соединяющую пару катков. Поперечина обеспечивает передачу и возможное демпфирование нагрузки между катками, включая поперечные и изгибающие усилия. Поперечина расположена между катками таким образом, что может свободно вращаться вместе с ними, не создавая помех для других элементов рамы скольжения. Конструкция повышает прочность при сохранении малого веса.</t>
  </si>
  <si>
    <t>Повышение прочности и надёжности узла задних катков при сохранении малого веса за счёт соединительной поперечины, перераспределяющей нагрузки между катками.</t>
  </si>
  <si>
    <t>US10144444B2</t>
  </si>
  <si>
    <t>Передняя подвеска снегохода содержит левый и правый амортизаторы, каждый из которых включает цилиндр и поршень со штоком. Цилиндр правого амортизатора и цилиндр левого амортизатора соединены между собой гидравлическим каналом, по которому рабочая жидкость может перетекать между ними. При повороте и сжатии подвески с внешней стороны жидкость перетекает в амортизатор внутренней стороны, выравнивая давление в лыжах и снижая разницу контактного давления на снег.</t>
  </si>
  <si>
    <t>Снижение разницы контактного давления между левой и правой лыжами при повороте за счёт гидравлической связи амортизаторов.</t>
  </si>
  <si>
    <t>US20240043076A1</t>
  </si>
  <si>
    <t>Ледовый скребок снегохода выполнен из проволоки крюкообразной формы и крепится к раме гусеницы. Ножка скребка в неотклонённом положении направлена вниз, вперёд и внутрь. Уплощённый сегмент проволоки генерирует снежно-ледяную крошку при движении по твёрдому покрытию. Верхняя плоская поверхность сегмента ориентирована вверх, внутрь и вперёд, направляя поток крошки внутрь на теплообменник под туннелем для охлаждения двигателя и смазки гусеницы.</t>
  </si>
  <si>
    <t>Улучшенное охлаждение двигателя и смазка гусеницы за счёт направленного внутрь потока ледяной крошки. Крюкообразная форма предотвращает поломку скребка при движении задним ходом.</t>
  </si>
  <si>
    <t>RU91050U1</t>
  </si>
  <si>
    <t>Снегоход содержит трубчатую раму, двигатель, трансмиссию в виде клиноремённого вариатора и редуктора, две поворотные лыжи, гусеничный движитель, переднюю и заднюю подвески. Особенностью является силовой элемент рамы, выполненный в виде туннеля из сваренных листовых деталей. Туннель снабжён отверстиями и кронштейнами для установки рабочих агрегатов снегохода. Передняя часть рамы выполнена съёмной для упрощения доступа и обслуживания.</t>
  </si>
  <si>
    <t>Упрощение сборки и обслуживания снегохода за счёт туннельной листовой рамы со съёмной передней частью.</t>
  </si>
  <si>
    <t>US20160167722A1</t>
  </si>
  <si>
    <t>Система задней подвески сноубайка</t>
  </si>
  <si>
    <t>Задняя подвеска (гусеничная)</t>
  </si>
  <si>
    <t>Система задней подвески сноубайка содержит шасси, приводную линию, тормозную систему и гусеничную подвеску. Конструкция включает боковые пластины, соединённые поперечными трубами без сварки. Передняя точка крепления соединяется с маятником мотоцикла через податливый элемент. Подвеска имеет несвязанную архитектуру с передним и задним амортизаторами. Эксцентриковые регуляторы позволяют настраивать натяжение цепи без разборки узлов.</t>
  </si>
  <si>
    <t>Модульная конструкция без сварки для лёгкой сборки и улучшенное перераспределение веса за счёт несвязанной подвески.</t>
  </si>
  <si>
    <t>US8430197B2</t>
  </si>
  <si>
    <t>Снегоход содержит гусеничный движитель, двигатель, пару управляемых лыж с подвеской, рулевой механизм и руль. Ключевая особенность - компоновка для концентрации инерционной массы. Руль и задний конец головки цилиндров двигателя расположены примерно в одной продольной позиции. Головка цилиндров наклонена назад. Руль расположен впереди приводного вала гусеницы. Топливный бак перекрывает головку цилиндров в продольном направлении, улучшая централизацию масс.</t>
  </si>
  <si>
    <t>Улучшение манёвренности и управляемости за счёт концентрации инерционной массы снегохода вокруг водителя.</t>
  </si>
  <si>
    <t>CN202728513U</t>
  </si>
  <si>
    <t>Сидячий снегоход</t>
  </si>
  <si>
    <t>Рама / Ходовая часть</t>
  </si>
  <si>
    <t>Снегоход содержит кузов из пластикового корпуса и рамы, двигатель, рулевой рычаг, передние лыжи и заднее двухгусеничное приводное устройство. Ключевая особенность - сиденье со спинкой, подлокотниками и углублениями для ног для повышения безопасности. В конструкции также предусмотрены ремни безопасности по бокам сиденья, что делает его пригодным для подростков и пожилых людей.</t>
  </si>
  <si>
    <t>Повышение безопасности и комфорта для неопытных пользователей за счёт сиденья со спинкой, подлокотниками и ремнями безопасности.</t>
  </si>
  <si>
    <t>CN115384601B</t>
  </si>
  <si>
    <t>Ветро-вспомогательный снежный робот-снегоход и метод его работы</t>
  </si>
  <si>
    <t>Робот содержит шасси, электрический главный привод на две задние гусеницы, парусный модуль и многорежимный рулевой модуль. Шасси включает раму и четыре группы подвесок, установленных попарно по бокам: две передние соединены с лыжами, две задние - с гусеницами. Многорежимный модуль поворачивает лыжи, одновременно изменяя угол наклона шкворня для зарезания канта в повороте и реализации торможения плугом.</t>
  </si>
  <si>
    <t>Повышение манёвренности и эффективности торможения за счёт кинематики, наклоняющей лыжи для зарезания кантов без изменения положения корпуса.</t>
  </si>
  <si>
    <t>US11268601B2</t>
  </si>
  <si>
    <t>Коробка передач для транспортного средства и снегоход с такой коробкой</t>
  </si>
  <si>
    <t>Трансмиссия (коробка передач)</t>
  </si>
  <si>
    <t>Коробка передач содержит картер, первый и второй параллельные валы, наборы косозубых шестерён в постоянном зацеплении для разных передач, а также входной и output валы. Входной вал соединён с двигателем и несёт ведущую прямозубую шестерню. Ведомая прямозубая шестерня установлена на втором валу и входит в зацепление с ведущей. Гибкий связующий элемент соединяет один из валов с выходным валом. Конструкция обеспечивает компактность и снижение шума.</t>
  </si>
  <si>
    <t>Снижение шума и компактность трансмиссии за счёт комбинации прямозубых (на входе) и косозубых (в передачах) шестерён с гибким выходным звеном.</t>
  </si>
  <si>
    <t>EP3202655A1</t>
  </si>
  <si>
    <t>Снегоход содержит раму с опорой лыж, верхний и нижний рычаги подвески и двигатель с коленчатым валом. Ключевая особенность - точки крепления нижнего рычага к раме расположены выше нижней части двигателя, а часть рычага находится на уровне или выше оси коленчатого вала. Опорная рама лыж смещена вверх относительно опоры двигателя, а под ней установлен защитный кожух. Такая конструкция предотвращает повышение центра тяжести и снижает ходовое сопротивление в глубоком снегу.</t>
  </si>
  <si>
    <t>Снижение сопротивления в глубоком снегу и сохранение низкого центра тяжести за счёт приподнятого нижнего рычага подвески.</t>
  </si>
  <si>
    <t>CN205239646U</t>
  </si>
  <si>
    <t>Опорная рама системы силовой передачи снегохода</t>
  </si>
  <si>
    <t>Рама (подрамник трансмиссии)</t>
  </si>
  <si>
    <t>Опорная рама для системы силовой передачи снегохода содержит верхнюю и нижнюю поперечины. Обе поперечины имеют прямоугольное полое трубчатое сечение. Их концы изогнуты в дуги и жёстко соединены между собой, образуя замкнутую рамную конструкцию. На верхней поперечине предусмотрен кубический выступ со сквозным отверстием, а также несколько групп монтажных отверстий по краям. Дополнительно установлены опоры для амортизаторов и множество распорок между поперечинами.</t>
  </si>
  <si>
    <t>Прочная и компактная установка нескольких элементов трансмиссии на одной раме при простоте конструкции.</t>
  </si>
  <si>
    <t>CA2523999A1</t>
  </si>
  <si>
    <t>Снегоход со скошенным туннелем</t>
  </si>
  <si>
    <t>Туннель снегохода имеет верхнюю поверхность для опоры сиденья и пару скошенных поверхностей, идущих вниз и наружу от боковых кромок верхней поверхности. От скошенных поверхностей вертикально вниз отходят боковые стенки. Такая форма заменяет традиционный квадратный профиль туннеля. Скосы значительно уменьшают давление острых углов на ноги водителя при наклоне в поворотах и на снегоходах с широкой гусеницей, повышая комфорт.</t>
  </si>
  <si>
    <t>Повышение комфорта водителя за счёт устранения давления острых углов туннеля на ноги в поворотах и при использовании широкой гусеницы.</t>
  </si>
  <si>
    <t>CN205273655U</t>
  </si>
  <si>
    <t>Рамочный механизм трансмиссионного компонента гусеничного снегохода</t>
  </si>
  <si>
    <t>Несущая рама гусеничной тележки снегохода содержит верхнюю и нижнюю балки, концы которых загнуты и соединены в замкнутый контур. Внутри рамы размещены ведущие и ведомые звёздочки, опорные катки на подвесных рычагах и фрикционные пары. Ключевая особенность - амортизатор установлен наклонно, соединяя верхнюю балку рамы непосредственно с подвесным рычагом катка. Такая компоновка упрощает силовую схему тележки и обеспечивает эффективное гашение колебаний.</t>
  </si>
  <si>
    <t>Упрощение конструкции гусеничной тележки и улучшение амортизации за счёт наклонной установки амортизатора между несущей балкой и рычагом катка.</t>
  </si>
  <si>
    <t>CN115871807A</t>
  </si>
  <si>
    <t>Беспилотный снегоход-спасатель с автоматическим возвратом в исходное положение при опрокидывании</t>
  </si>
  <si>
    <t>Беспилотный снегоход содержит платформу с двумя гусеничными движителями на одном конце и лыжей, установленной через амортизатор, на другом. Сверху размещены аккумуляторная батарея и каретка с фонарями, ультразвуковым радаром и камерой спереди. Ключевая особенность - механизм перемещения с резьбовым штоком и регулировочной пластиной. При опрокидывании механизм смещает центр тяжести вверх и вбок, обеспечивая автоматический возврат снегохода в нормальное положение.</t>
  </si>
  <si>
    <t>Автоматический возврат в рабочее положение при опрокидывании, исключающий задержки беспилотной машины при проведении спасательных операций в снегу.</t>
  </si>
  <si>
    <t>US20250115331A1</t>
  </si>
  <si>
    <t>Хранение для снегохода</t>
  </si>
  <si>
    <t>Снегоход содержит бесконечную гусеницу, электрическую силовую установку, структурную раму с туннелем и передней частью, рулевое управление и седло, расположенное над гусеницей. Ключевая особенность - опора для хранения, расположенная над гусеницей и проходящая под седлом в продольном направлении от точки позади седла до точки впереди его средней части. Хранение доступно, когда седло установлено на опоре.</t>
  </si>
  <si>
    <t>Увеличение полезного пространства для хранения за счёт отсека над гусеницей, доступного без снятия седла водителя.</t>
  </si>
  <si>
    <t>US20110012334A1</t>
  </si>
  <si>
    <t>Рама транспортного средства</t>
  </si>
  <si>
    <t>Рама транспортного средства, в том числе снегохода, состоит из основной нижней части и верхней части, которая служит опорой для сиденья. Верхняя часть выполнена съёмной для обеспечения доступа к внутреннему пространству основной части. Это упрощает установку и обслуживание двигателя и трансмиссии, так как компоненты не нужно втискивать в ограниченное пространство глухой рамы. Конструкция позволяет сделать раму легче и технологичнее в производстве.</t>
  </si>
  <si>
    <t>Облегчение доступа к двигателю и трансмиссии для обслуживания и установки, а также снижение веса рамы за счёт разборной конструкции.</t>
  </si>
  <si>
    <t>CA2903120C</t>
  </si>
  <si>
    <t>Рама кузова снегохода с левой опорой двигателя из углепластика</t>
  </si>
  <si>
    <t>Рама кузова снегохода содержит левую опору двигателя. Опорная часть состоит из первого слоя из углепластика, второго слоя из углепластика и промежуточного слоя, расположенного между ними. Через все три слоя выполнено сквозное отверстие, в которое вставляется крепёжный элемент, соединяющий двигатель с рамой. Конструкция снижает вес при сохранении высокой прочности.</t>
  </si>
  <si>
    <t>Снижение веса рамы без потери прочности за счёт многослойной опоры двигателя из углепластика.</t>
  </si>
  <si>
    <t>US7096988B2</t>
  </si>
  <si>
    <t>Система рулевого управления снегохода с усилителем</t>
  </si>
  <si>
    <t>Рулевая система снегохода содержит рулевую колонку с первой и второй частями. Первая часть соединена с рулевым механизмом (рулём), а вторая часть напрямую соединена с устройством электроусилителя руля без промежуточных карданных шарниров. Устройство усилителя, в свою очередь, связано с рулевыми тягами и лыжами. Такая прямая связь устраняет люфты и задержки в работе усилителя, повышая точность и снижая усилие на руле при сохранении поперечной балансировки машины.</t>
  </si>
  <si>
    <t>Снижение усилия руления и повышение точности управления за счёт прямой связи электроусилителя с рулевым валом без дополнительных шарниров.</t>
  </si>
  <si>
    <t>US8499876B2</t>
  </si>
  <si>
    <t>Снегоход с тремя гусеницами и независимым торможением передних гусениц</t>
  </si>
  <si>
    <t>Снегоход оснащен тремя гусеницами: центральной под сиденьем и двумя раздельными передними гусеницами на собственных рамах. Каждая передняя гусеница имеет независимый тормозной механизм, избирательно взаимодействующий с опорным колесом или самой гусеницей, что позволяет замедлять или блокировать её вращение. Тормоза управляются общим рычагом, который активирует торможение обеих передних гусениц одновременно.</t>
  </si>
  <si>
    <t>Существенное повышение маневренности и управляемости за счет независимого торможения ведущих передних гусениц.</t>
  </si>
  <si>
    <t>CN203513175U</t>
  </si>
  <si>
    <t>Ремонтная рама для снегохода</t>
  </si>
  <si>
    <t>Рама (ремонтный подъёмник)</t>
  </si>
  <si>
    <t>Подъёмник содержит рамное шасси с роликами для перемещения. Вдоль шасси установлены два одинаковых параллелограммных механизма с передними и задними балками, образующие подъёмную раму. Ручная лебёдка через систему блоков тянет тяги параллелограммов, поднимая раму. Снегоход размещается на двух поперечных балках. Механизм фиксируется предохранительным устройством, исключающим самопроизвольное опускание .</t>
  </si>
  <si>
    <t>Облегчение ремонта и обслуживания снегохода за счёт подъёма машины на удобную высоту без использования стационарного подъёмника.</t>
  </si>
  <si>
    <t>CA2858170C</t>
  </si>
  <si>
    <t>Ледовый скребок для снегохода содержит удлинённый стержень, пружину с множеством витков, определяющих радиус, и концевой элемент. Пружина может изгибаться, при этом центральная линия витков смещается относительно исходной оси. Концевой элемент скребка радиально удалён от оси на расстояние меньше радиуса витка для крепления к снегоходу. Скребок предназначен для царапания ледяной или твердой поверхности с целью создания снежной пыли.</t>
  </si>
  <si>
    <t>Создание снежной пыли для охлаждения теплообменника и смазки гусеницы при движении по твердым трассам.</t>
  </si>
  <si>
    <t>CN115320697B</t>
  </si>
  <si>
    <t>Многорежимный механизм управления ориентацией для снежного робота и способ управления</t>
  </si>
  <si>
    <t>Передняя подвеска (лыжи) / Рулевое управление</t>
  </si>
  <si>
    <t>Изобретение относится к механизму управления ориентацией снежного робота. Содержит раму, компонент рулевого управления и два симметричных компонента подвески. Рулевой компонент включает электродвигатель, зубчатые передачи и рулевые тяги. Компонент подвески состоит из верхнего и нижнего поперечных рычагов, амортизатора, шкворня лыжи и самой лыжи. Электродвигатель через тяги изменяет угол и направление лыж для реализации эффекта зарезания канта в повороте и режима торможения "плугом".</t>
  </si>
  <si>
    <t>Улучшение маневренности и эффективности торможения на снегу за счет активного изменения угла установки лыж, что уменьшает радиус поворота и улучшает контроль скорости.</t>
  </si>
  <si>
    <t>US20250065950A1</t>
  </si>
  <si>
    <t>Система рулевого управления снегохода</t>
  </si>
  <si>
    <t>Снегоход содержит раму, двигатель, гусеницу, руль, левую и правую лыжи. Особенность заключается в обратной кинематике Аккермана. При повороте руля влево правая лыжа поворачивается на больший угол, чем левая. При повороте вправо левая лыжа поворачивается на больший угол. Это облегчает манёвр движения по склону боком к возвышенности, так как лыжа, находящаяся выше по склону, поворачивается сильнее для удержания траектории.</t>
  </si>
  <si>
    <t>Облегчение манёвра движения по склону за счёт большего угла поворота верхней по склону лыжи по сравнению с нижней.</t>
  </si>
  <si>
    <t>RU146098U1</t>
  </si>
  <si>
    <t>Узел лыжи содержит корпус с направляющим пазом, полоз с твердосплавным элементом и механизм регулировки его положения. В корпусе также размещена поворотная ось с закреплённым на ней колесом. Механизм регулировки позволяет поднимать колесо в нерабочее положение или опускать его для качения лыжи по твёрдому покрытию. Такая конструкция обеспечивает лёгкое передвижение снегохода по дорогам без снега без риска повреждения элементов ходовой части.</t>
  </si>
  <si>
    <t>Облегчение передвижения снегохода по твёрдым покрытиям за счёт выдвижного колеса, защищающего полоз лыжи от износа и облегчающего руление.</t>
  </si>
  <si>
    <t>CN113997801A</t>
  </si>
  <si>
    <t>Водородный топливный элемент снегохода</t>
  </si>
  <si>
    <t>Силовая часть / Механическая часть</t>
  </si>
  <si>
    <t>Снегоход на водородных топливных элементах содержит раму, кабину, гусеничный движитель, систему подачи водорода и систему топливных элементов. Ключевая особенность — компоновка силовой установки и шасси, разработанная для установки водородной системы вместо традиционного двигателя. Гусеничный движитель создаёт низкое давление на грунт для движения по снегу. Предусмотрена система самопрогрева для холодного пуска топливных элементов в зимних условиях.</t>
  </si>
  <si>
    <t>Возможность использования водородного топлива в снегоходе с решением проблем холодного пуска и компоновки крупногабаритного оборудования.</t>
  </si>
  <si>
    <t>CN205220357U</t>
  </si>
  <si>
    <t>Несущая рама трансмиссионной системы снегохода</t>
  </si>
  <si>
    <t>Рама / Трансмиссия</t>
  </si>
  <si>
    <t>Несущая рама состоит из верхней и нижней балок замкнутой формы. Внутри расположены первая центральная стойка с четырьмя укосинами и две М-образные боковые стойки. Укосины центральной стойки расходятся от её середины к балкам под углом в 60 градусов. Такая конструкция формирует жёсткую, устойчивую к деформациям при тряске раму, на верхней балке которой равномерно размещены кронштейны для крепления амортизаторов.</t>
  </si>
  <si>
    <t>Повышенная прочность и устойчивость рамы к знакопеременным нагрузкам при движении по неровностям за счёт центральной и М-образных стоек.</t>
  </si>
  <si>
    <t>CN113291372A</t>
  </si>
  <si>
    <t>Детский снегоход</t>
  </si>
  <si>
    <t>Детский снегоход содержит раму, двигатель, переднюю подвеску с лыжами и заднюю подвеску с гусеницей. Задняя подвеска включает установочную раму, закреплённую между рамой и трансмиссией. На установочной раме смонтирован торсион. Один конец торсиона упирается в нижнюю часть задней рамы, другой контактирует с регулировочным блоком. Регулировочный блок позволяет изменять угол между плечами торсиона, настраивая жёсткость задней подвески под вес ребёнка.</t>
  </si>
  <si>
    <t>Простая и надёжная регулировка жёсткости задней подвески детского снегохода за счёт изменения преднатяга торсиона регулировочным блоком.</t>
  </si>
  <si>
    <t>RU134144U1</t>
  </si>
  <si>
    <t>Буксировщик лыжника</t>
  </si>
  <si>
    <t>Буксировщик лыжника содержит пространственную раму с двигателем и гусеничным движителем. В верхней части рамы шарнирно закреплены рычаги, связанные с рычажной системой. Система трансформируется из сложенного положения в развёрнутое, образуя в передней части опору для сиденья и рулевую стойку. В рабочем положении корытообразные салазки служат опорной лыжей для рулевой стойки. Сиденье оснащено пружинным амортизатором.</t>
  </si>
  <si>
    <t>Обеспечение возможности перевозки водителя сидя на буксировщике лыжника за счёт трансформируемой рамы без потери функции буксировки стоя.</t>
  </si>
  <si>
    <t>CN209064219U</t>
  </si>
  <si>
    <t>Ходовая часть гусеничного снегохода</t>
  </si>
  <si>
    <t>Ходовая часть включает раму и два гусеничных движителя. Каждый гусеничный движитель оснащён независимой системой подвески, позволяющей гусеницам перемещаться в вертикальной плоскости. Система содержит верхние и нижние качающиеся рычаги, а также амортизаторы, установленные между рычагами и рамой. Такая конструкция обеспечивает постоянный контакт гусениц с поверхностью при движении по пересечённой местности, улучшая проходимость и устойчивость.</t>
  </si>
  <si>
    <t>Улучшение проходимости и устойчивости за счёт независимой подвески гусениц, адаптирующейся к неровностям рельефа.</t>
  </si>
  <si>
    <t>CN104401449A</t>
  </si>
  <si>
    <t>Быстроразборный снегоход</t>
  </si>
  <si>
    <t>Рама снегохода состоит из четырёх отдельных частей: передней рамы, задней рамы, левого и правого кронштейнов лыж. Двигатель установлен на передней раме, гусеница и сиденье - на задней. Левый и правый амортизаторы соединяют кронштейны лыж с передней рамой. Все соединения - болтовые, что позволяет быстро разобрать снегоход на компактные части для транспортировки в багажнике автомобиля.</t>
  </si>
  <si>
    <t>Удобная транспортировка в легковом автомобиле за счёт быстрой разборки рамы и подвески на небольшие части.</t>
  </si>
  <si>
    <t>US20250026444A1</t>
  </si>
  <si>
    <t>Системы рулевого управления для снегоходов</t>
  </si>
  <si>
    <t>Система рулевого управления снегохода содержит рулевую колонку, верхний конец которой соединён с рулём, а нижний - с входным валом электронного блока усилителя руля. Выходной вал блока усилителя напрямую соединён с рулевой сошкой. Левая и правая рулевые тяги связывают сошку с узлами лыж, обеспечивая их поворот. Рулевая колонка и блок усилителя вращаются вокруг общей оси, расположенной по центральной линии снегохода.</t>
  </si>
  <si>
    <t>Снижение усилия на руле и повышение точности управления за счёт интеграции электроусилителя руля на одной оси с рулевой колонкой.</t>
  </si>
  <si>
    <t>US9956982B1</t>
  </si>
  <si>
    <t>Регулируемая лыжа для снегохода</t>
  </si>
  <si>
    <t>Лыжа содержит продольный корпус с верхней поверхностью и нижней опорной поверхностью. В корпусе выполнен продольный паз, в котором размещён продольный киль. Киль шарнирно соединён со стойкой лыжи. Корпус лыжи может избирательно перемещаться относительно киля в несколько фиксированных положений, определяемых положением паза. Фиксатор удерживает корпус лыжи в выбранном положении, позволяя регулировать ходовые качества без замены узла.</t>
  </si>
  <si>
    <t>Регулировка положения лыжи относительно стойки для адаптации к разным снежным условиям без замены компонентов подвески.</t>
  </si>
  <si>
    <t>US8695744B1</t>
  </si>
  <si>
    <t>Рычаг газа для снегохода</t>
  </si>
  <si>
    <t>Рулевое управление</t>
  </si>
  <si>
    <t>Снегоход содержит раму, гусеницу, по меньшей мере одну лыжу и руль. На руле, по разные стороны от оси поворота, шарнирно установлены первый и второй рычаги газа. Оба рычага функционально соединены с двигателем и служат для управления акселерацией. Такая конструкция позволяет водителю задействовать газ любой рукой, в зависимости от ситуации.</t>
  </si>
  <si>
    <t>Повышение удобства и безопасности управления тягой за счёт дублирования рычага газа на противоположной стороне руля.</t>
  </si>
  <si>
    <t>US10676063B2</t>
  </si>
  <si>
    <t>Встроенный пневматический домкрат для снегохода</t>
  </si>
  <si>
    <t>Рама / Гусеничный движитель (система самовытаскивания)</t>
  </si>
  <si>
    <t>В раму снегохода интегрирована пневматическая система самовытаскивания из снежного плена. Под днищем шасси установлены две надувные подушки, соединённые с источником сжатого воздуха с приводом от двигателя. При активации подушки надуваются, приподнимая корпус и гусеницу над ямой. Это позволяет водителю освободить застрявший снегоход без посторонней помощи.</t>
  </si>
  <si>
    <t>Освобождение застрявшего снегохода без посторонней помощи за счёт встроенных надувных подушек.</t>
  </si>
  <si>
    <t>US10994765B2</t>
  </si>
  <si>
    <t>Передаточное устройство для снегохода</t>
  </si>
  <si>
    <t>Устройство содержит соединительную часть, неподвижно устанавливаемую на болт крепления лыжи к подвеске снегохода, и съёмную опору с колесом. Соединительная часть имеет отверстие для болта и первый элемент быстросъёмного соединения. Опора колеса содержит ответный второй элемент, образующий с первым разъёмную муфту. Конструкция позволяет быстро установить колесо для передвижения снегохода по асфальту и твёрдым покрытиям без износа лыж.</t>
  </si>
  <si>
    <t>Быстрая установка колёс на лыжи для перемещения снегохода по асфальту без износа полозьев и с сохранением управляемости.</t>
  </si>
  <si>
    <t>US8584781B1</t>
  </si>
  <si>
    <t>Узел крепления вариатора (CVT) снегохода включает кронштейн, закреплённый на двигателе. Ведомый шкив установлен на промежуточном валу, проходящем через отверстие в кронштейне. Между валом и кронштейном расположена развязывающая муфта (демпфер).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и износ ремня.</t>
  </si>
  <si>
    <t>Снижение вибраций и износа ремня вариатора за счёт подвижной связи промежуточного вала с двигателем через развязывающую муфту.</t>
  </si>
  <si>
    <t>CN102975781A</t>
  </si>
  <si>
    <t>Гусеничное снежное транспортное средство</t>
  </si>
  <si>
    <t>Снегоход содержит опорную плиту сиденья, раму, ходовую часть, систему управления и привод. Рама состоит из опорного и несущего каркасов. Ходовая часть включает две гусеницы по бокам рамы. Привод осуществляется от дифференциального электродвигателя и заднего моста. Система управления с помощью рукояток, гидравлических пружин и контроллера позволяет независимо управлять скоростью каждой гусеницы для поворота и торможения без традиционных лыж.</t>
  </si>
  <si>
    <t>Повышенная манёвренность и проходимость за счёт полностью электрического привода с дифференциалом и независимого управления двумя гусеницами без использования лыж.</t>
  </si>
  <si>
    <t>CN219506079U</t>
  </si>
  <si>
    <t>Узел передней ходовой части и снегоход</t>
  </si>
  <si>
    <t>Узел передней ходовой части снегохода содержит одну лыжу и опорный узел. Лыжа состоит из загнутого переднего участка и плоского заднего участка. Опорный узел одним концом крепится к передней части рамы, а другим раздельно опирается на загнутый и плоский участки лыжи. Замена двух лыж на одну уменьшает площадь контакта со снегом и сопротивление движению. Двойная опора снижает деформацию загнутого участка под нагрузкой, дополнительно уменьшая сопротивление.</t>
  </si>
  <si>
    <t>Снижение сопротивления движению по снегу за счёт замены двух лыж на одну и усиления её передней части для предотвращения деформации.</t>
  </si>
  <si>
    <t>US20240286711A1</t>
  </si>
  <si>
    <t>Бамперные системы для снегоходов</t>
  </si>
  <si>
    <t>Рама (бампер)</t>
  </si>
  <si>
    <t>Бамперная система содержит подъёмный бампер из трубчатых элементов и расположенный под ним буксировочный бампер. Подъёмный бампер включает боковые стойки и рукоятку, прикреплённые к боковым панелям туннеля. Буксировочный бампер с буксирным узлом крепится к тем же панелям через опорные кронштейны. Такая конструкция разделяет функции подъёма застрявшего снегохода и его буксировки, исключая необходимость замены бампера при смене задач.</t>
  </si>
  <si>
    <t>Разделение функций подъёма и буксировки в одной бамперной системе без смены компонентов.</t>
  </si>
  <si>
    <t>CA2653784C</t>
  </si>
  <si>
    <t>Лыжа снегохода и шпиндель для неё</t>
  </si>
  <si>
    <t>Лыжа снегохода содержит корпус из двух разнесённых полозьев, соединённых в носовой части. Шпиндель крепит лыжу к подвеске и имеет раздвоенную нижнюю часть на две ножки. Зазор между полозьями и ножками шпинделя позволяет снегу свободно проходить сквозь лыжу, предотвращая её "всплытие" и налипание снега, что сохраняет управляемость в рыхлом снегу.</t>
  </si>
  <si>
    <t>Предотвращение всплытия лыж и улучшение управляемости на рыхлом снегу за счёт прохождения снега через зазоры.</t>
  </si>
  <si>
    <t>WO2013152481A1</t>
  </si>
  <si>
    <t>Система рулевого управления с усилителем</t>
  </si>
  <si>
    <t>Система рулевого управления снегохода содержит рулевую колонку, входной вал с датчиком крутящего момента, блок электронного усилителя с электродвигателем, выходной вал и рулевые тяги. Нижний конец рулевой колонки соединён с входным валом блока усилителя, выходной вал которого напрямую связан с рулевой сошкой, а через тяги - с лыжами. Такая компоновка снижает физическое усилие на руле и повышает точность управления.</t>
  </si>
  <si>
    <t>Снижение усилия на руле и повышение точности управления за счёт интеграции электроусилителя непосредственно в рулевую систему снегохода.</t>
  </si>
  <si>
    <t>RU146897U1</t>
  </si>
  <si>
    <t>Велоснегоход</t>
  </si>
  <si>
    <t>Рама / Ходовая часть (передние лыжи и задние колеса)</t>
  </si>
  <si>
    <t>Транспортное средство содержит продольную раму с головной трубой, рулевую колонку с рулём и три последовательных шатуна с каждой стороны рамы. Первый шатун шарнирно связан с передней звездочкой, последний - с головной трубой. Передняя ходовая часть выполнена в виде двух лыж с одновременным поворотом. Задняя ходовая часть - в виде колес с шипами. Педали установлены на средних шатунах. Привод цепной или ременной.</t>
  </si>
  <si>
    <t>Повышение устойчивости и плавности хода мускульного снегохода с колесным задним движителем на шипованной резине за счёт новой кинематической схемы шатунов.</t>
  </si>
  <si>
    <t>US9828064B2</t>
  </si>
  <si>
    <t>Узел крепления вариатора снегохода включает кронштейн, упруго прикреплённый к двигателю. Ведомый шкив установлен на промежуточном валу, проходящем через отверстие в кронштейне. Между валом и кронштейном расположен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передаваемые на раму.</t>
  </si>
  <si>
    <t>Снижение вибраций рамы и износа ремня вариатора за счёт подвижной связи промежуточного вала с двигателем через упругий кронштейн.</t>
  </si>
  <si>
    <t>CN103935415B</t>
  </si>
  <si>
    <t>Снегоход на базе микроавтобуса, где передние колёса заменены на лыжи, а задние - на гусеничный движитель. Гусеница приводится крупными звёздочками с равномерно распределёнными зубьями. Балансиры оснащены резиновыми втулками, наружный слой опорных катков выполнен из амортизирующей резины для снижения вибраций. Механизм натяжения гусеницы автоматически регулируется с помощью полиуретанового упругого блока.</t>
  </si>
  <si>
    <t>Снижение вибраций и автоматическая регулировка натяжения гусеницы за счёт резиновых элементов ходовой части и упругого блока.</t>
  </si>
  <si>
    <t>CN204527274U</t>
  </si>
  <si>
    <t>Подвеска лыжи снегохода</t>
  </si>
  <si>
    <t>Подвеска лыжи снегохода содержит опорное основание, соединённое с рамой, и саму лыжу. Между опорным основанием и лыжой шарнирно установлены рычаги, образующие параллелограммный механизм. Амортизатор включает скользящий вал, направляющую втулку и наружную пружину. Один конец вала и втулки шарнирно закреплены на лыже и основании, а другие концы вставлены друг в друга телескопически. Механизм сохраняет лыжу параллельной поверхности, обеспечивая равномерное распределение давления.</t>
  </si>
  <si>
    <t>Равномерное распределение давления лыжи на снег и улучшенная адаптация к неровностям за счёт параллелограммной подвески с телескопическим амортизатором.</t>
  </si>
  <si>
    <t>CA3077563C</t>
  </si>
  <si>
    <t>Снегоход с системой охлаждения туннеля</t>
  </si>
  <si>
    <t>Рама (туннель) / Гусеничный движитель</t>
  </si>
  <si>
    <t>Снегоход содержит раму с туннелем, двигатель и бесконечную гусеницу, расположенную под туннелем. Внутри туннеля размещён теплообменник системы охлаждения двигателя. Ключевая особенность - конструкция теплообменника и направляющих воздушного потока, усиливающих обдув теплообменника снежной пылью от гусеницы. Это повышает эффективность охлаждения без увеличения лобового сопротивления или веса машины.</t>
  </si>
  <si>
    <t>Повышение эффективности охлаждения двигателя без увеличения веса за счёт оптимизации обдува теплообменника снежной пылью от гусеницы.</t>
  </si>
  <si>
    <t>CN110065587A</t>
  </si>
  <si>
    <t>Разборное моторизованное сани с гусеничным приводом</t>
  </si>
  <si>
    <t>Рама / Гусеничный движитель / Ходовая часть</t>
  </si>
  <si>
    <t>Транспортное средство состоит из двух частей: корпуса саней (лыжи) и съёмного гусеничного модуля. Гусеничный модуль включает корпус с гусеницей и двигателем. В нерабочем положении модуль убирается внутрь саней. В рабочем положении модуль выдвигается вперёд и тянет сани за собой. Соединение осуществляется через шаровой шарнир и съёмную раму, установленную на санях .</t>
  </si>
  <si>
    <t>Удобство хранения и транспортировки за счёт трансформации традиционных саней в самоходное средство и обратно.</t>
  </si>
  <si>
    <t>CN201816663U</t>
  </si>
  <si>
    <t>Двухгусеничный снегоход</t>
  </si>
  <si>
    <t>Транспортное средство состоит из несущего кузова с сиденьем и рамой, рулевого устройства с рулём и двух ведущих колёс, установленных по бокам. Каждое колесо охвачено отдельной гусеницей. Привод на гусеницы осуществляется от двигателя, расположенного внутри кузова под сиденьем. Управление направлением движения производится поворотом руля, что обеспечивает полностью гусеничный ход без использования передних лыж.</t>
  </si>
  <si>
    <t>Улучшенное сцепление и проходимость на сложных снежных трассах за счёт использования двух гусениц вместо лыж.</t>
  </si>
  <si>
    <t>CN206125156U</t>
  </si>
  <si>
    <t>Компактный снегоход</t>
  </si>
  <si>
    <t>Ходовая часть / Трансмиссия</t>
  </si>
  <si>
    <t>Снегоход содержит раму-основание, левую и правую ходовые тележки с двумя рядами опорных катков и резиновыми гусеницами. Привод осуществляется от двигателя через вал с дифференциалом. Левый и правый ведущие колёса расположены над соответствующими тележками. Поворот реализован подтормаживанием левой или правой гусеницы через независимые тормозные механизмы на полуосях, что обеспечивает малый радиус разворота.</t>
  </si>
  <si>
    <t>Компактная двухгусеничная схема с управлением за счёт фрикционного торможения гусениц, исключающая необходимость в лыжах и повышающая манёвренность.</t>
  </si>
  <si>
    <t>CA2742546C</t>
  </si>
  <si>
    <t>Комплект для переоборудования снегохода в персональное водное судно</t>
  </si>
  <si>
    <t>Ходовая часть / Рама (элементы конверсии)</t>
  </si>
  <si>
    <t>Комплект для переоборудования снегохода в гидроцикл (personal watercraft) путем замены передних лыж на управляемые поплавки и установки дополнительных боковых поплавков для подвески гусеницы в воде. Конструкция сохраняет стандартный гусеничный движитель и двигатель без изменений и не мешает работе систем управления. В кили поплавков могут быть интегрированы колеса для облегчения выхода из воды на берег.</t>
  </si>
  <si>
    <t>Возможность эксплуатации снегохода в качестве гидроцикла за счет установки поплавков без демонтажа гусеницы и силового агрегата.</t>
  </si>
  <si>
    <t>CN116513295A</t>
  </si>
  <si>
    <t>Разборная снежная электрическая доска (моторные сани)</t>
  </si>
  <si>
    <t>Транспортное средство состоит из передней и задней частей рамы, переднего опорного элемента (лыжи) с полозом и амортизатором, заднего опорного элемента (гусеницы) и узлов сборки. Ключевая особенность - модульная архитектура. Передний узел включает монтажный кронштейн и продольную штангу, соединяющую полоз лыжи с амортизатором. Задний гусеничный блок и передний узел крепятся к соответствующим частям рамы напрямую, что упрощает разборку и обслуживание.</t>
  </si>
  <si>
    <t>Упрощение разборки, сборки и обслуживания за счёт модульной конструкции с прямым креплением лыжного и гусеничного модулей к раме.</t>
  </si>
  <si>
    <t>US20240391559A1</t>
  </si>
  <si>
    <t>Сноубайк</t>
  </si>
  <si>
    <t>Сноубайк содержит раму, гусеницу, установленную по меньшей мере частично позади рамы, и силовой агрегат, расположенный над значительной частью гусеницы. Центробежное сцепление установлено сбоку от силового агрегата и выступает от него латерально наружу. Такая компоновка обеспечивает компактность конструкции и улучшенные ходовые качества на снегу.</t>
  </si>
  <si>
    <t>Улучшение компактности и эксплуатационных характеристик сноубайка за счет компоновки с двигателем над гусеницей и боковым центробежным сцеплением.</t>
  </si>
  <si>
    <t>Задняя подвеска снегохода относится к типу "связанных" и включает нижние направляющие, передний и задний рычаги управления, а также связующий элемент с двумя буферами-ограничителями. При вертикальном перемещении передней или задней части направляющей связующий элемент возНе истек на противоположный рычаг, заставляя его двигаться согласованно. Это увеличивает общую жесткость подвески при значительных ходах и управляет перераспределением веса при разгоне.</t>
  </si>
  <si>
    <t>Снегоход оснащён системой наклона для улучшения управляемости в поворотах. Конструкция включает независимые гидравлические или пневматические амортизаторы, позволяющие кузову наклоняться в сторону поворота. Наклон противоНе истек центробежной силе, снижая риск опрокидывания. Система может содержать механизм блокировки наклона для движения по прямой и регулируемые упругие элементы, настраиваемые под массу водителя и дорожные условия.</t>
  </si>
  <si>
    <t>Система выдвижного бампера снегохода содержит соединительный механизм для крепления к раме, выдвижную консоль и запирающий механизм. Запирающий механизм взаимоНе истек с соединительным механизмом и консолью, обеспечивая избирательную конфигурацию: выдвинутое или убранное положение консоли. В выдвинутом положении консоль служит рычагом, позволяя приподнять или опустить заднюю часть снегохода, чтобы освободить застрявшую гусеницу.</t>
  </si>
  <si>
    <t>Система подвески снегохода содержит рычаги, соединяющие шасси с лыжами или колесами. Ключевая особенность - геометрия, задающая расположение мгновенного центра вращения и центра крена для повышения устойчивости в поворотах. Конструкция создает высокий и стабильный центр крена без использования активных систем. Это противоНе истек центробежной силе и снижает крены кузова при маневрировании.</t>
  </si>
  <si>
    <t>Механизм подвески снегохода</t>
  </si>
  <si>
    <t xml:space="preserve">Подвеска </t>
  </si>
  <si>
    <t>Пневматическая подвеска с регулировкой давления от компрессора.</t>
  </si>
  <si>
    <t>Позволяет легко менять жесткость подвески под вес и условия езды.</t>
  </si>
  <si>
    <t>Улучшенное транспортное средство</t>
  </si>
  <si>
    <t xml:space="preserve">Рама </t>
  </si>
  <si>
    <t>Укороченное шасси с пирамидальными верхними элементами для усиления.</t>
  </si>
  <si>
    <t>Повышает жесткость и маневренность за счет смещения центра тяжести.</t>
  </si>
  <si>
    <t>Рама (двигатель)</t>
  </si>
  <si>
    <t>Конструкция рамы снегохода, в которой двигатель с водяным охлаждением и теплообменник расположены под рамой спереди от гусеницы. Система оптимизирует развесовку и охлаждение.</t>
  </si>
  <si>
    <t>Улучшает центр тяжести и управляемость снегохода за счёт низкого расположения тяжёлых агрегатов. Повышает эффективность охлаждения мотора за счёт оптимального размещения теплообменника.</t>
  </si>
  <si>
    <t>Передняя подвеска с использованием пары радиусных тяг и продольного рычага. Внутренний конец каждой тяги шарнирно прикреплён к шасси, а внешний — к передней части продольного рычага.</t>
  </si>
  <si>
    <t>Повышает устойчивость и точность рулевого управления на пересечённой местности. Обеспечивает независимую работу левой и правой лыж.</t>
  </si>
  <si>
    <t>Лыжа с регулируемой гибкостью</t>
  </si>
  <si>
    <t>Лыжа</t>
  </si>
  <si>
    <t>Лыжа с демпфером переменной длины, состоящим из верхнего цилиндра и нижнего штока. Изменение длины демпфера позволяет регулировать продольную гибкость лыжи.</t>
  </si>
  <si>
    <t>Позволяет адаптировать жёсткость лыжи под различные снежные условия. Улучшает управляемость и снижает утомляемость водителя.</t>
  </si>
  <si>
    <t>Подъёмник гусеницы снегохода</t>
  </si>
  <si>
    <t>Подвеска (обслуживание)</t>
  </si>
  <si>
    <t>Устройство для подъёма задней части снегохода, включающее средства зацепления, проходящие вертикально вверх от передней части подъёмной секции, и защитный экран.</t>
  </si>
  <si>
    <t>Облегчает обслуживание и ремонт гусеницы и задней подвески. Повышает безопасность при проведении работ.</t>
  </si>
  <si>
    <t>Рулевые лыжи снегохода</t>
  </si>
  <si>
    <t>Лыжа (рулевое управление)</t>
  </si>
  <si>
    <t>Рулевая лыжа с килем, выступающим из нижней поверхности корпуса лыжи, с горизонтальной зоной контакта со снегом и загибом вверх в передней части.</t>
  </si>
  <si>
    <t>Улучшает управляемость и снижает риск зарывания лыжи в снег. Повышает проходимость.</t>
  </si>
  <si>
    <t>Блокиратор гусеницы для снегоходов</t>
  </si>
  <si>
    <t>Тормоз</t>
  </si>
  <si>
    <t>Противоугонное устройство, работающее совместно с гусеницей снегохода. Состоит из главного рычага, длина которого превышает ширину гусеницы, и зажимного механизма для фиксации рычага. Блокирует движитель, делая невозможным перемещение транспортного средства без демонтажа устройства.</t>
  </si>
  <si>
    <t>Эффективная защита снегохода от угона за счёт надёжной механической блокировки гусеничной ленты, что значительно усложняет или делает невозможной его буксировку или самостоятельное движение.</t>
  </si>
  <si>
    <t>Силовая передача для снегохода</t>
  </si>
  <si>
    <t>США, Япония, Канада</t>
  </si>
  <si>
    <t>Силовая передача для снегохода, соединяющая двигатель с ведущим валом гусеницы. Включает в себя компоновку главных рам, отходящих назад от рулевого вала, и картер трансмиссии, интегрированный в силовую структуру шасси, что уменьшает количество отдельных крепёжных элементов.</t>
  </si>
  <si>
    <t>Упрощение компоновки моторно-трансмиссионного отсека, снижение общего веса снегохода и повышение надёжности передачи крутящего момента за счёт жёсткой интеграции с рамой.</t>
  </si>
  <si>
    <t>Водное судно с приводом от снегохода</t>
  </si>
  <si>
    <t>Шасси</t>
  </si>
  <si>
    <t>Конструктивный узел для преобразования снегохода в водное судно. Он включает носовой понтон, который крепится к корпусу снегохода, и элементы для отключения привода на гусеницу. Хотя это конверсия, изобретение описывает способ адаптации узлов шасси и двигателя снегохода для движения по воде.</t>
  </si>
  <si>
    <t>Расширение функциональности снегохода за счёт возможности его использования на воде в тёплое время года, что повышает универсальность техники для владельца.</t>
  </si>
  <si>
    <t>Система управления выхлопом двигателя</t>
  </si>
  <si>
    <t>США, Япония</t>
  </si>
  <si>
    <t>Снегоход с двигателем, лыжей и ведущей гусеницей оснащён системой управления выхлопными газами. Привод управления активен после выключения двигателя в течение заданного времени, что позволяет переместить выпускной клапан в исходное положение для оптимальных условий последующего запуска.</t>
  </si>
  <si>
    <t>Обеспечение оптимальных характеристик двигателя при следующем запуске, предотвращение поломок выхлопной системы и улучшение экологических показателей.</t>
  </si>
  <si>
    <t>Убирающееся колесо для снегохода</t>
  </si>
  <si>
    <t>Система убирающегося колеса, использующая поворотный кулачок, к которому крепится колесо. Кулачок позволяет переводить колесо из положения использования в убранное положение и обратно. Колесо в рабочем положении расположено вблизи центра тяжести лыжи, что обеспечивает устойчивость при качении.</t>
  </si>
  <si>
    <t>Простота перевода снегохода из режима движения по снегу в режим транспортировки по твёрдой поверхности, что экономит время и силы владельца, а также защищает лыжи от износа.</t>
  </si>
  <si>
    <t>Конструкция рамы, включающая узел крепления рулевого управления на передней части (переборке). Рулевой вал и связанные с ним компоненты монтируются непосредственно на эту секцию рамы.</t>
  </si>
  <si>
    <t>Повышает жёсткость передней части шасси и точность рулевого управления. Упрощает процесс заводской сборки и снижает общую массу за счёт интеграции функций нескольких деталей в одну.</t>
  </si>
  <si>
    <t>Амортизирующая рычажная сборка задней подвески снегохода</t>
  </si>
  <si>
    <t>Задняя подвеска с направляющей рамой для гусеницы, соединённой с шасси через передний и задний рычаги. Включает специальную рычажную систему для связи с амортизатором.</t>
  </si>
  <si>
    <t>Обеспечивает прогрессивную характеристику работы подвески. Улучшает поглощение сильных ударов и предотвращает пробои подвески при движении по глубокому снегу.</t>
  </si>
  <si>
    <t>Комбинированный воздушный короб, резервуар охлаждающей жидкости и масляный бак</t>
  </si>
  <si>
    <t>Двигатель (компоновка)</t>
  </si>
  <si>
    <t>Единый корпус, объединяющий воздушный короб, резервуар для охлаждающей жидкости и масляный бак. Внутренние стенки разделяют полость на три отдельные камеры.</t>
  </si>
  <si>
    <t>Снижает вес и занимаемое пространство за счёт интеграции трёх компонентов в один узел. Упрощает сборку и обслуживание.</t>
  </si>
  <si>
    <t>Рулевая лыжа снегохода</t>
  </si>
  <si>
    <t>Конструкция лыжи с центральным продольным выступом (килем). Содержит крепёжные отверстия, проходящие через верхнюю и нижнюю стенки, для фиксации изнашиваемой накладки.</t>
  </si>
  <si>
    <t>Упрощает замену изнашиваемых элементов лыжи. Повышает курсовую устойчивость и точность рулевого управления.</t>
  </si>
  <si>
    <t>Гусеница снегохода (дизайн)</t>
  </si>
  <si>
    <t>Орнаментальный дизайн протектора гусеницы. Форма и расположение грунтозацепов оптимизированы для улучшения сцепления и отвода снега.</t>
  </si>
  <si>
    <t>Улучшает тягу и проходимость на рыхлом снегу. Снижает пробуксовку и повышает эффективность передачи мощности.</t>
  </si>
  <si>
    <t>Тракционный шип для гусеницы снегохода из неметаллического материала</t>
  </si>
  <si>
    <t>Гусеница (шип)</t>
  </si>
  <si>
    <t>Тракционный шип для гусеницы, выполненный из неметаллического материала, например, наполненного стекловолокном нейлона. Содержит резьбовой хвостовик с головкой и Т-образную гайку.</t>
  </si>
  <si>
    <t>Снижает вес гусеницы и повреждения дорожного покрытия. Обеспечивает достаточное сцепление на льду без излишней агрессивности.</t>
  </si>
  <si>
    <t>Рулевое управление и подвеска лыжи снегохода</t>
  </si>
  <si>
    <t>Подвеска (лыжи) / Рулевое управление</t>
  </si>
  <si>
    <t>Левая и правая управляемые лыжи, каждая из которых шарнирно прикреплена к нижнему концу стойки лыжи. Стойка жёстко закреплена для обеспечения точного управления.</t>
  </si>
  <si>
    <t>Повышает точность рулевого управления и устойчивость на склонах. Улучшает геометрию подвески для лучшего контакта лыжи со снегом.</t>
  </si>
  <si>
    <t>Гибкий полоз лыжи снегохода</t>
  </si>
  <si>
    <t>Лыжа (полоз)</t>
  </si>
  <si>
    <t>Гибкий полоз с монтажной секцией с плоской поверхностью для контакта с нижней стороной лыжи. Рабочая часть полоза выполнена из карбида для износостойкости.</t>
  </si>
  <si>
    <t>Улучшает сцепление на льду и твёрдом снегу. Продлевает срок службы как полоза, так и самой лыжи.</t>
  </si>
  <si>
    <t>Система рулевого управления и подвески снегохода</t>
  </si>
  <si>
    <t>Рулевое управление / Подвеска</t>
  </si>
  <si>
    <t>Система, соединяющая раму с парой лыж, включающая по рулевой сошке на каждую лыжу, жёстко прикреплённой к шпинделю лыжи и свободным концом ориентированной определённым образом.</t>
  </si>
  <si>
    <t>Упрощает конструкцию рулевого привода и повышает его надёжность. Улучшает кинематику подвески.</t>
  </si>
  <si>
    <t>Рама с отверстием, в которое устанавливается корпус коробки передач, проходящий внутрь от боковой пластины рамы, и крышка, прикреплённая к этому корпусу.</t>
  </si>
  <si>
    <t>Повышает жёсткость зоны крепления трансмиссии и соосность валов. Упрощает сборку.</t>
  </si>
  <si>
    <t>Длинногусеничный горный снегоход и гусеница для него</t>
  </si>
  <si>
    <t>Международная (PCT)</t>
  </si>
  <si>
    <t>Гусеница с выступами разной высоты для улучшения сцепления в условиях глубокого снега. Высота первого выступа составляет около 1¼ дюйма, второго — 1½ дюйма.</t>
  </si>
  <si>
    <t>Повышает проходимость в условиях глубокого снега и на крутых склонах. Улучшает тягу.</t>
  </si>
  <si>
    <t>Компоненты для флотации и исключения попадания снега в подвеску снегохода</t>
  </si>
  <si>
    <t>Подвеска (защита)</t>
  </si>
  <si>
    <t>Компоненты, предотвращающие налипание снега на элементы подвески и улучшающие флотацию в глубоком снегу. Устанавливаются на лыжи и подвеску.</t>
  </si>
  <si>
    <t>Повышает надёжность работы подвески и снижает вес машины за счёт предотвращения образования наледи.</t>
  </si>
  <si>
    <t>Рулевая лыжа с выступом на корпусе и прижимной поверхностью на рулевой сошке, ограничивающей угол поворота и предотвращающей повреждения.</t>
  </si>
  <si>
    <t>Повышает надёжность рулевого управления и предотвращает его повреждение при экстремальных углах поворота.</t>
  </si>
  <si>
    <t>Скользящая накладка для поддерживающего рельса гусеницы снегохода</t>
  </si>
  <si>
    <t>Гусеница (полоз)</t>
  </si>
  <si>
    <t>Сменная скользящая накладка (слайд) для направляющих рельсов гусеницы. Одна из кромок нижней поверхности входит в Г-образные направляющие гусеницы.</t>
  </si>
  <si>
    <t>Упрощает замену изношенных слайдов и снижает затраты на обслуживание.</t>
  </si>
  <si>
    <t>Стабилизатор для лыж снегохода</t>
  </si>
  <si>
    <t>США, Канада</t>
  </si>
  <si>
    <t>Стабилизатор, устанавливаемый под скользящей поверхностью лыжи снегохода. Включает в себя специально спроектированную форму корпуса с передней и задней частями. Боковые стороны стабилизатора улучшают сцепление лыжи с поверхностью, предотвращая боковые скольжения при маневрах на рыхлом или плотном снегу.</t>
  </si>
  <si>
    <t>Повышение устойчивости и предотвращение заносов при прохождении поворотов, что напрямую влияет на безопасность и комфорт управления снегоходом на различных снежных покрытиях.</t>
  </si>
  <si>
    <t>Тележка для снегохода</t>
  </si>
  <si>
    <t>Опорная тележка для перемещения снегохода по твёрдой поверхности без запуска двигателя. Состоит из рамы с передними и задними поворотными колёсами. На раме закреплены специальные направляющие для лыж и задний упор для поддержки гусеницы над землёй.</t>
  </si>
  <si>
    <t>Облегчение маневрирования и хранения снегохода в гараже или мастерской, предотвращение износа гусеницы и полозьев лыж об асфальт или бетон при перемещении вручную.</t>
  </si>
  <si>
    <t>Убирающаяся колёсная система для снегохода</t>
  </si>
  <si>
    <t>Убирающаяся колёсная система использует жёсткий кулачок для поворота системы в различные положения. К кулачку прикреплено средство качения для свободного перемещения транспортного средства в плоскости, параллельной поверхности лыжи. Фиксирующее средство удерживает систему в нужном положении.</t>
  </si>
  <si>
    <t>Облегчение маневрирования снегохода по твёрдой поверхности (асфальт, бетон) без запуска двигателя, предотвращение износа лыж и гусеницы при перемещении по дорогам и в гараже.</t>
  </si>
  <si>
    <t>Система подвески и стабилизации</t>
  </si>
  <si>
    <t>Подвеска (Лыжи)</t>
  </si>
  <si>
    <t>Стабилизирующая система для лыж с вертикально-подвижными рулевыми стойками.</t>
  </si>
  <si>
    <t>Улучшает устойчивость и управляемость.</t>
  </si>
  <si>
    <t>Моторная люлька (подрамник) для снегохода</t>
  </si>
  <si>
    <t>Передняя часть рамы (подрамник) для установки двигателя. Содержит V-образную конструкцию, соединяющуюся с фронтальной стенкой и служащую частью передней подвески.</t>
  </si>
  <si>
    <t>Увеличивает прочность и жёсткость зоны крепления двигателя. Улучшает виброизоляцию и облегчает доступ к мотору при обслуживании.</t>
  </si>
  <si>
    <t>Передняя подвеска с тремя шаровыми опорами для снегохода</t>
  </si>
  <si>
    <t>Передняя подвеска с использованием трёх шаровых шарниров на каждом из A-образных рычагов. Обеспечивает высокую точность кинематики и прочность при движении по пересечённой местности.</t>
  </si>
  <si>
    <t>Повышает управляемость и точность рулевого управления. Увеличивает срок службы элементов подвески за счёт оптимального распределения нагрузок.</t>
  </si>
  <si>
    <t>Секционная рама с С-образными проёмами. Одна из боковых секций моторного отсека имеет специальный вырез для облегчения установки и обслуживания двигателя.</t>
  </si>
  <si>
    <t>Упрощает монтаж двигателя на конвейере и его последующее обслуживание. Повышает жёсткость конструкции на кручение.</t>
  </si>
  <si>
    <t>Механизм подвески для снегохода</t>
  </si>
  <si>
    <t>Подвеска, использующая пневматическую пружину, заполненную сжатым газом, с возможностью регулировки давления. Включает гибкий рукав для изменения жёсткости.</t>
  </si>
  <si>
    <t>Позволяет быстро и легко настраивать жёсткость подвески под вес водителя и условия езды. Обеспечивает более комфортную езду.</t>
  </si>
  <si>
    <t>Лыжа снегохода</t>
  </si>
  <si>
    <t>Лыжа с полозом, проходящим исключительно вдоль средней и задней частей нижней поверхности корпуса лыжи. Крепится к стойке лыжи через мост.</t>
  </si>
  <si>
    <t>Снижает сопротивление и улучшает поворачиваемость за счёт особой формы полоза. Повышает износостойкость.</t>
  </si>
  <si>
    <t>Система лыж снегохода</t>
  </si>
  <si>
    <t>Система лыж с множеством углублений (димплов) одинакового размера и формы на скользящей поверхности. Димплы снижают поверхностное натяжение и улучшают скольжение.</t>
  </si>
  <si>
    <t>Уменьшает трение и улучшает скольжение по мокрому снегу. Повышает максимальную скорость и топливную экономичность.</t>
  </si>
  <si>
    <t>Система подвески лыжи снегохода</t>
  </si>
  <si>
    <t>Подвеска (лыжи)</t>
  </si>
  <si>
    <t>Подвеска лыжи с люлькой, прикреплённой к рычагу подвески и принимающей дистальную часть этого рычага. Люлька имеет U-образное поперечное сечение.</t>
  </si>
  <si>
    <t>Повышает прочность и жёсткость узла крепления лыжи. Упрощает сборку и обеспечивает точное позиционирование.</t>
  </si>
  <si>
    <t>Структура юбки колодца подвески снегохода</t>
  </si>
  <si>
    <t>Подвеска / Корпус</t>
  </si>
  <si>
    <t>Юбка, прикреплённая к лыже и моторному отсеку для защиты элементов подвески от снега. Может быть установлена в качестве дополнительного аксессуара.</t>
  </si>
  <si>
    <t>Предотвращает налипание снега на детали подвески и двигатель, улучшая надёжность и снижая вес.</t>
  </si>
  <si>
    <t>Аппарат и комплект для сцепки подвески снегохода</t>
  </si>
  <si>
    <t>Устройство с парой соединителей с продолговатыми отверстиями, шарнирно и скользяще соединяющимися с задним рычагом подвески. Обеспечивает прогрессивную кинематику.</t>
  </si>
  <si>
    <t>Улучшает работу подвески при сжатии, обеспечивая лучший контакт гусеницы с поверхностью. Повышает комфорт и проходимость.</t>
  </si>
  <si>
    <t>Подшипник для гусеницы снегохода</t>
  </si>
  <si>
    <t>Гусеница (подшипник)</t>
  </si>
  <si>
    <t>Подшипник с осью и свободно вращающейся втулкой. Направляющие подвески скользят по этой вращающейся поверхности, снижая трение и износ.</t>
  </si>
  <si>
    <t>Значительно снижает трение и нагрев в ходовой части. Повышает эффективность и срок службы гусеницы.</t>
  </si>
  <si>
    <t>Гусеница снегохода с теплопередающими клипсами</t>
  </si>
  <si>
    <t>Гусеница (клипсы)</t>
  </si>
  <si>
    <t>Двухкомпонентная клипса со съёмной нижней частью для улучшения теплоотвода. Нижняя и верхняя части имеют взаимозацепляющиеся бобышки для надёжной фиксации.</t>
  </si>
  <si>
    <t>Улучшает охлаждение полозьев подвески и упрощает замену изношенных клипс.</t>
  </si>
  <si>
    <t>Подвеска (гусеница)</t>
  </si>
  <si>
    <t>Подвеска гусеницы снегохода, содержащая опорную раму, соединённую направляющим рычагом с корпусом, направляющие рельсы и опорные катки. Отличается упругой системой.</t>
  </si>
  <si>
    <t>Упрощает конструкцию и повышает надёжность подвески. Обеспечивает лучший контакт гусеницы с поверхностью.</t>
  </si>
  <si>
    <t>Подвеска с кулачковым узлом, имеющим контурную поверхность кулачка. Включает пару разнесённых боковин и нижнюю стенку, образующие канал для удержания ножки пружины.</t>
  </si>
  <si>
    <t>Обеспечивает прогрессивную характеристику подвески и возможность точной настройки жёсткости.</t>
  </si>
  <si>
    <t>Снегоход с поворотным задним снегозащитным фартуком</t>
  </si>
  <si>
    <t>Снегоход оснащён шасси уменьшенной длины, где снегозащитный фартук шарнирно крепится к задней части шасси над гусеницей. Гусеничная система выступает назад за пределы шасси, а фартук защищает от летящего снега. Фартук выполнен с возможностью поворота для удобства обслуживания.</t>
  </si>
  <si>
    <t>Предотвращение забрасывания водителя и пассажира снегом из-под гусеницы, улучшение обзорности и комфорта, а также упрощение доступа к элементам трансмиссии при поднятом фартуке.</t>
  </si>
  <si>
    <t>Гибкая опорная система лыжи</t>
  </si>
  <si>
    <t>Гибкая лыжа, состоящая из нескольких сегментов, соединённых втулками из металлического материала. Второй сегмент втулок выполнен заподлицо с поверхностью лыжи, что придаёт всей конструкции одновременно гибкость для лучшего сцепления с неровной поверхностью и жёсткость в продольном направлении.</t>
  </si>
  <si>
    <t>Значительное улучшение плавности хода и сцепления с дорогой на неровных трассах, повышение комфорта и снижение утомляемости водителя за счёт адаптации лыжи к микрорельефу.</t>
  </si>
  <si>
    <t>Скользящая подвеска</t>
  </si>
  <si>
    <t>Подвеска с рычагом, крепящимся к боковой стенке туннеля снаружи гусеницы.</t>
  </si>
  <si>
    <t>Экономит место внутри гусеницы и защищает подвеску.</t>
  </si>
  <si>
    <t>Передняя подвеска с тремя шаровыми опорами</t>
  </si>
  <si>
    <t>Подвеска с тремя шаровыми опорами для точного управления геометрией колеса/лыжи.</t>
  </si>
  <si>
    <t>Обеспечивает точное управление и стабильность колеи.</t>
  </si>
  <si>
    <t>Система скользящих направляющих снегохода</t>
  </si>
  <si>
    <t>Подвеска (Гусеницы)</t>
  </si>
  <si>
    <t>Подвеска с передней и задней скользящими направляющими для контакта с гусеницей.</t>
  </si>
  <si>
    <t>Обеспечивает направление и поддержку гусеницы.</t>
  </si>
  <si>
    <t>Лыжа снегохода и способ её изготовления</t>
  </si>
  <si>
    <t>Лыжа со съёмными боковыми накладками, прикрепляемыми винтами для возможности замены. Содержит центральный киль и поддерживающие углубления в корпусе.</t>
  </si>
  <si>
    <t>Позволяет заменять изнашиваемые элементы без замены всей лыжи. Снижает эксплуатационные расходы.</t>
  </si>
  <si>
    <t>Задняя подвеска с увеличенным ходом, конфигурирующая гусеницу в форму, близкую к треугольной, для улучшения проходимости и плавности хода.</t>
  </si>
  <si>
    <t>Значительно повышает проходимость в глубоком снегу и improves comfort на неровной местности.</t>
  </si>
  <si>
    <t>Система, аппарат, метод и продукт для ремонта гусениц снегоходов</t>
  </si>
  <si>
    <t>Гусеница (ремонт)</t>
  </si>
  <si>
    <t>Система ремонта, при которой ремонтные материалы наносятся на внутреннюю поверхность гусеницы с использованием специального инструмента и источника тепла и давления.</t>
  </si>
  <si>
    <t>Позволяет восстанавливать повреждённые гусеницы, продлевая срок их службы и экономя средства на покупку новых.</t>
  </si>
  <si>
    <t>Двойной обратимый изнашиваемый стержень для рулевой лыжи снегохода</t>
  </si>
  <si>
    <t>Лыжа (износ)</t>
  </si>
  <si>
    <t>Двойной обратимый изнашиваемый стержень, проходящий вдоль днища лыжи и закреплённый через отверстия. После износа одной стороны его можно перевернуть.</t>
  </si>
  <si>
    <t>Вдвое увеличивает срок службы изнашиваемого стержня. Снижает затраты на обслуживание и время простоя.</t>
  </si>
  <si>
    <t>Гусеница для горного снегохода с оптимизированным профилем. Длина гусеницы подобрана для обеспечения максимальной проходимости в глубоком снегу.</t>
  </si>
  <si>
    <t>Повышает тягу и проходимость в экстремальных условиях. Улучшает устойчивость на склонах.</t>
  </si>
  <si>
    <t>Самостабилизирующаяся лыжа снегохода с износостойким стержнем M/W-профиля</t>
  </si>
  <si>
    <t>Лыжа со съёмным центральным стрингером, крепящимся болтами через плоскую площадку в днище. Профиль стрингера обеспечивает самостабилизацию.</t>
  </si>
  <si>
    <t>Улучшает курсовую устойчивость и облегчает замену изношенного стрингера. Снижает эксплуатационные расходы.</t>
  </si>
  <si>
    <t>Ремень гусеницы снегохода</t>
  </si>
  <si>
    <t>Бесконечный ремень гусеницы, изготовленный методом прессования с использованием резины и смазочного материала. Внутренняя поверхность сформулирована для снижения трения.</t>
  </si>
  <si>
    <t>Снижает нагрев и износ полозьев. Продлевает срок службы гусеницы и улучшает эффективность передачи мощности.</t>
  </si>
  <si>
    <t>Клипса для гусеницы снегохода</t>
  </si>
  <si>
    <t>Клипса для установки на гусеницу снегохода с подвеской, оснащённой одним или несколькими удлинёнными скользящими полозьями. Оптимизирует трение.</t>
  </si>
  <si>
    <t>Продлевает срок службы гусеницы и полозьев подвески. Снижает потери мощности на трение.</t>
  </si>
  <si>
    <t>Шасси снегохода</t>
  </si>
  <si>
    <t>Финляндия</t>
  </si>
  <si>
    <t>Рама (шасси)</t>
  </si>
  <si>
    <t>Шасси для обслуживания, транспортировки и хранения снегохода, оснащённое поворотными колёсами, позволяющими перемещать его, и опорой/фиксатором.</t>
  </si>
  <si>
    <t>Упрощает перемещение и хранение снегохода в гараже или мастерской. Облегчает обслуживание.</t>
  </si>
  <si>
    <t>Тиснёное колесо для подвески снегохода</t>
  </si>
  <si>
    <t>Подвеска (колёса)</t>
  </si>
  <si>
    <t>Направляющее колесо с тиснёной поверхностью для использования в подвеске гусеницы. Улучшает зацепление и снижает шум при качении по внутренней поверхности гусеницы.</t>
  </si>
  <si>
    <t>Снижает шум и вибрацию подвески. Повышает долговечность направляющих колёс.</t>
  </si>
  <si>
    <t>Снегоход содержит узел рамы, состоящий из основной несущей части и опорного модуля, расположенного спереди корпуса. Опорный модуль включает пару боковых рамных элементов для крепления подвески и передней части транспортного средства, что повышает жёсткость всей конструкции на кручение.</t>
  </si>
  <si>
    <t>Обеспечивает высокую жёсткость и прочность передней части шасси, что критически важно для точности рулевого управления и безопасности при высоких нагрузках на пересечённой местности.</t>
  </si>
  <si>
    <t>Европа, США, Япония, Канада</t>
  </si>
  <si>
    <t>Рама снегохода включает опорный узел, расположенный в передней части транспортного средства. Этот узел соединяется с корпусной рамой и служит для монтажа элементов передней подвески и рулевого управления, перераспределяя нагрузки с кузова на силовую конструкцию шасси.</t>
  </si>
  <si>
    <t>Значительное повышение прочности и долговечности несущей конструкции снегохода, улучшение виброустойчивости и безопасности при столкновениях с препятствиями.</t>
  </si>
  <si>
    <t>Передняя подвеска для снегоходов</t>
  </si>
  <si>
    <t>Канада, Япония</t>
  </si>
  <si>
    <t>Изобретение относится к передней подвеске лыж. Рама снегохода оснащена передним обтекателем, закрывающим узел подвески. Система рычагов и амортизаторов спроектирована так, чтобы оставаться в пределах ширины кузова, снижая лобовое сопротивление и точки потенциальной поломки.</t>
  </si>
  <si>
    <t>Обеспечение более точного и отзывчивого рулевого управления, улучшение аэродинамики передней части снегохода и защита элементов подвески от прямых ударов о снежные брустверы.</t>
  </si>
  <si>
    <t>Система загрузки снегохода</t>
  </si>
  <si>
    <t>Система для удобной погрузки снегохода на прицеп или в кузов пикапа. Включает в себя удлинённую раму, множество роликов, установленных поперёк продольной оси, запирающий механизм для фиксации снегохода во время транспортировки и направляющие для лыж.</t>
  </si>
  <si>
    <t>Значительное упрощение процесса погрузки и выгрузки снегохода одним человеком, снижение физических усилий и риска повреждения техники.</t>
  </si>
  <si>
    <t>Буксировочное устройство для снегохода</t>
  </si>
  <si>
    <t>Буксировочное устройство для транспортировки неисправного снегохода другим снегоходом. Состоит из буксировочной штанги, съёмно крепящейся к задней части ведущего снегохода, и поперечной балки, которая съёмно крепится к штанге и обеим лыжам буксируемого снегохода.</t>
  </si>
  <si>
    <t>Обеспечение возможности безопасной и надёжной эвакуации сломавшегося снегохода с маршрута без использования специализированной техники, что критически важно в удалённой местности.</t>
  </si>
  <si>
    <t>Гусеница с разным шагом привода и протектора</t>
  </si>
  <si>
    <t>Бесконечная гусеница из армированной резины с поперечными грунтозацепами, у которой шаг зацепления с ведущей звёздочкой отличается от шага рисунка протектора.</t>
  </si>
  <si>
    <t>Снижает вибрацию и шум при движении снегохода. Повышает долговечность гусеницы и ведущих звёзд за счёт оптимизации распределения нагрузки.</t>
  </si>
  <si>
    <t>Геометрия подвески снегохода</t>
  </si>
  <si>
    <t>Конструкция передней подвески, в которой ось поворота А-образного рычага наклонена под углом 5-15 градусов к горизонтальной плоскости. Оптимизирует кинематику при сжатии.</t>
  </si>
  <si>
    <t>Уменьшает клевки при торможении и улучшает устойчивость в поворотах. Повышает точность реакций снегохода на действия водителя.</t>
  </si>
  <si>
    <t>Выхлопная система снегохода</t>
  </si>
  <si>
    <t>Выхлопная система</t>
  </si>
  <si>
    <t>Выхлопная система с глушителем, задняя часть которого расположена позади сиденья водителя. Такая компоновка позволяет эффективно использовать пространство и улучшает шумоизоляцию.</t>
  </si>
  <si>
    <t>Снижает шум, воздействующий на водителя. Улучшает компоновку задней части снегохода и освобождает место.</t>
  </si>
  <si>
    <t>Лыжа снегохода со смещённым полозом и килем</t>
  </si>
  <si>
    <t>Лыжа снегохода с килем и полозом, смещёнными относительно продольной оси. Части, уплотняющие снег, отходят от корпуса лыжи на разных уровнях, создавая наклон нижней поверхности.</t>
  </si>
  <si>
    <t>Улучшает управляемость и курсовую устойчивость. Снижает "рысканье" на твёрдом снегу.</t>
  </si>
  <si>
    <t>Рулевая система снегохода</t>
  </si>
  <si>
    <t>Рулевое устройство, направленное на повышение стабильности движения и устойчивости рулевого управления, позволяющее легко передвигаться по сложным маршрутам без утомления водителя.</t>
  </si>
  <si>
    <t>Снижает утомляемость водителя и повышает точность управления. Улучшает устойчивость на высоких скоростях.</t>
  </si>
  <si>
    <t>Комбинированная лыжа и ручка снегохода</t>
  </si>
  <si>
    <t>Гибкая лыжа с передней секцией, закреплённой на носу, и соединённой с продольными фланцами через крестовину с продольным поперечным пазом.</t>
  </si>
  <si>
    <t>Облегчает переноску и буксировку снегохода. Упрощает конструкцию и повышает удобство использования.</t>
  </si>
  <si>
    <t>Япония, США, Канада, Европа</t>
  </si>
  <si>
    <t>Подвеска включает в себя наклонную поверхность, выполненную в виде кривой, выпуклой вверх, которая становится выше к задней или передней части транспортного средства. Конструкция направляющих салазок и амортизаторов рассчитана на поглощение сильных ударов и предотвращение пробоя подвески.</t>
  </si>
  <si>
    <t>Улучшение плавности хода и комфорта водителя, предотвращение критических ударов о шасси при движении по неровностям, что сохраняет целостность рамы и других узлов снегохода.</t>
  </si>
  <si>
    <t>Тележка имеет пандус для каждой лыжи снегохода и отдельную рампу для гусеницы. Шарнирная конструкция рамы и фиксаторы позволяют легко закатить снегоход на тележку для перемещения. Оснащена запираемыми колёсами для фиксации во время погрузки-разгрузки.</t>
  </si>
  <si>
    <t>Простота погрузки и транспортировки снегохода по твёрдой поверхности одним человеком, снижение риска травм и повреждения техники при заезде на подъёмник или в прицеп.</t>
  </si>
  <si>
    <t>Приводная гусеница снегохода</t>
  </si>
  <si>
    <t>Европа, США, Канада</t>
  </si>
  <si>
    <t>Бесконечная гусеница с грунтозацепами, наклонёнными относительно перпендикуляра к основанию. При наклоне в сторону, противоположную движению, грунтозацепы сначала сжимают снег, а затем входят в зацепление, что улучшает тягу на рыхлом снегу. Конструкция оптимизирует передачу усилия от двигателя.</t>
  </si>
  <si>
    <t>Повышение тягового усилия и проходимости снегохода на рыхлом, глубоком снегу без увеличения мощности двигателя, что критически важно для горных и внедорожных моделей.</t>
  </si>
  <si>
    <t>Прогрессивная система рулевого управления</t>
  </si>
  <si>
    <t>Система рулевого управления для транспортного средства, в котором управляемым устройством является как минимум одна лыжа, а приводная система включает двигатель, соединённый с бесконечной гусеницей. Управление может осуществляться двумя смещёнными по бокам лыжами. Система обеспечивает прогрессивную характеристику поворота.</t>
  </si>
  <si>
    <t>Улучшенная обратная связь и точность управления снегоходом, особенно в поворотах, что повышает безопасность и комфорт управления на различных скоростях и типах снежного покрытия.</t>
  </si>
  <si>
    <t>Устройство для снегохода с механизмом усиления рулевого управления</t>
  </si>
  <si>
    <t>США, Канада, Финляндия</t>
  </si>
  <si>
    <t>Устройство для усиления рулевого управления модифицирует лыжу снегохода, добавляя вращающийся барабан, который приводится в действие актуаторами. Барабан формирует как минимум часть опорной поверхности лыжи, и его ось вращения ориентирована так, чтобы при вращении барабана создавалась дополнительная боковая сила.</t>
  </si>
  <si>
    <t>Значительное снижение усилия на рулевом управлении и повышение манёвренности снегохода, что делает его более лёгким и отзывчивым в управлении на плотном снегу и льду.</t>
  </si>
  <si>
    <t>Малый снегоход с двигателем на раме</t>
  </si>
  <si>
    <t>Малый снегоход, оснащённый четырёхтактным двигателем с масляным поддоном в передней части, который заводится стартером. Левая и правая лыжи управляются через рулевой вал от руля водителя. Конструкция рамы и двигателя оптимизирована для компактного размещения всех компонентов.</t>
  </si>
  <si>
    <t>Уменьшение габаритов и веса снегохода при сохранении надёжности и ремонтопригодности, что делает его более доступным и удобным для транспортировки и хранения.</t>
  </si>
  <si>
    <t>Узел качающегося рычага подвески</t>
  </si>
  <si>
    <t>Узел качающегося рычага для снегохода включает в себя раму, шарнирно соединённую с задней частью рычага, сиденье типа "седло", установленное на раме, рулевую лыжу, поддерживаемую передней частью рычага, и бесконечную гусеницу. Конструкция предназначена для улучшения кинематики подвески и адаптации к неровностям.</t>
  </si>
  <si>
    <t>Улучшение поглощения ударов и адаптации ходовой части к рельефу, повышение комфорта и устойчивости снегохода на пересечённой местности.</t>
  </si>
  <si>
    <t>Регулируемый рулевой вал для снегохода</t>
  </si>
  <si>
    <t>Транспортное средство, такое как снегоход, включает раму с моторным отсеком под вершиной туннеля. Двигатель крепится внутри этого отсека. Рулевой кронштейн позволяет устанавливать рулевой вал, по меньшей мере, в первое и второе положение, изменяя расстояние от вала до двигателя.</t>
  </si>
  <si>
    <t>Возможность регулировки положения руля под рост и предпочтения водителя, что значительно повышает эргономику и комфорт управления, снижая утомляемость при длительных поездках.</t>
  </si>
  <si>
    <t>Регулируемая задняя подвеска для гусеничного снегохода</t>
  </si>
  <si>
    <t>Задняя подвеска с возможностью регулировки для адаптации к различным условиям эксплуатации и весу водителя. Включает систему рычагов и амортизаторов для оптимального сцепления гусеницы с поверхностью.</t>
  </si>
  <si>
    <t>Повышает универсальность снегохода, позволяя точно настраивать ходовую часть под конкретные задачи. Обеспечивает лучшую проходимость и комфорт при движении по пересечённой местности.</t>
  </si>
  <si>
    <t>Подвеска ведущего ремня снегохода</t>
  </si>
  <si>
    <t>Конструкция подвески, которая включает эластичный ограничитель для предотвращения чрезмерного вертикального перемещения гусеницы. Ограничитель работает независимо от основных амортизаторов.</t>
  </si>
  <si>
    <t>Снижает ударные нагрузки на раму и элементы трансмиссии при экстремальных прыжках. Увеличивает долговечность ходовой части и повышает безопасность водителя за счёт стабильности гусеничного блока.</t>
  </si>
  <si>
    <t>Передний и задний теплообменники, встроенные в раму снегохода. Теплообменники располагаются поперёк туннеля и используют снег, отбрасываемый гусеницей, для эффективного охлаждения жидкости.</t>
  </si>
  <si>
    <t>Значительно повышает эффективность охлаждения двигателя без использования вентиляторов. Обеспечивает стабильную работу мотора в тяжёлых условиях и продлевает срок его службы.</t>
  </si>
  <si>
    <t>Подвеска гусеницы с передним качающимся рычагом, направляющим ремень гусеницы. Включает специальные полозья (слайдеры), установленные на рычаге и боковом рельсе для снижения трения.</t>
  </si>
  <si>
    <t>Снижает износ гусеничной ленты и улучшает её натяжение при движении. Повышает плавность хода и уменьшает потери мощности на трение в ходовой части.</t>
  </si>
  <si>
    <t>Комплексная система подвески, включающая переднюю и заднюю части для связи с направляющим элементом гусеницы. Обеспечивает независимое движение гусеничного блока относительно корпуса.</t>
  </si>
  <si>
    <t>Повышает проходимость и комфорт при движении по неровностям. Обеспечивает постоянный контакт гусеницы с поверхностью, улучшая сцепление и управляемость.</t>
  </si>
  <si>
    <t>Вентилируемое сцепление с вытяжным хабом</t>
  </si>
  <si>
    <t>Вентилируемая муфта сцепления для снегохода, использующая вытяжной хаб для улучшения охлаждения. Содержит специальные каналы для отвода горячего воздуха и пыли от фрикционных элементов.</t>
  </si>
  <si>
    <t>Повышает надёжность и срок службы сцепления за счёт эффективного охлаждения. Предотвращает перегрев и снижает износ фрикционных элементов при интенсивной эксплуатации.</t>
  </si>
  <si>
    <t>Снегоход с активным позиционированием водителя</t>
  </si>
  <si>
    <t>Рама (эргономика)</t>
  </si>
  <si>
    <t>Конструкция снегохода, при которой колени стандартного водителя в стандартном положении расположены ниже рулевого управления на расстояние не менее 10 см.</t>
  </si>
  <si>
    <t>Снижает центр тяжести и улучшает контроль над машиной. Повышает комфорт при агрессивном вождении и снижает утомляемость.</t>
  </si>
  <si>
    <t>Бесступенчатая трансмиссия с двухкомпонентным кулачком</t>
  </si>
  <si>
    <t>Бесступенчатая трансмиссия (CVT) для снегохода, в которой используется двухкомпонентный кулачковый механизм. Обеспечивает плавное изменение передаточного отношения.</t>
  </si>
  <si>
    <t>Повышает эффективность передачи мощности на гусеницу. Улучшает динамику разгона и топливную экономичность.</t>
  </si>
  <si>
    <t>Задняя подвеска с одним амортизирующим элементом, нагружаемым через рычажную систему, соединяющую направляющий рельс с рамой снегохода. По крайней мере одно из соединений является подвижным.</t>
  </si>
  <si>
    <t>Обеспечивает прогрессивную характеристику подвески и большой ход. Позволяет снизить вес и упростить компоновку задней части.</t>
  </si>
  <si>
    <t>Рулевое управление (лыжи)</t>
  </si>
  <si>
    <t>Снегоход с рулевой лыжей, подвешенной к передней части корпуса. Рулевой вал имеет верхнюю часть, выступающую вверх из лыжи, и рулевую штангу, прикреплённую к рулевой стойке для качания вперёд-назад.</t>
  </si>
  <si>
    <t>Повышает манёвренность и устойчивость снегохода. Улучшает обратную связь по рулевому управлению.</t>
  </si>
  <si>
    <t>Снегоход с четырёхтактным двигателем с турбонаддувом</t>
  </si>
  <si>
    <t>Снегоход, оснащённый четырёхтактным двигателем с турбонаддувом. Компоновка включает ресивер и бесступенчатую трансмиссию, расположенные по разные стороны двигателя для оптимальной развесовки.</t>
  </si>
  <si>
    <t>Повышает мощность и крутящий момент двигателя без значительного увеличения веса. Улучшает динамику и проходимость.</t>
  </si>
  <si>
    <t>Компоновка рулевого управления и системы смазки для снегохода</t>
  </si>
  <si>
    <t>Рулевое управление / Двигатель</t>
  </si>
  <si>
    <t>Компоновка, в которой масляный насос двигателя и всасывающий патрубок расположены в выпуклой части поддона. Второй элемент рулевой тяги, по крайней мере частично, находится в этой зоне.</t>
  </si>
  <si>
    <t>Улучшает компоновку агрегатов и доступ к масляному насосу. Снижает габариты и improves weight distribution.</t>
  </si>
  <si>
    <t>Износостойкий стержень для лыжи снегохода</t>
  </si>
  <si>
    <t>Износостойкий стержень с несколькими рабочими кромками. Содержит продольный основной стержень с пазами, в которые интегрированы полосы из более твёрдого материала.</t>
  </si>
  <si>
    <t>Увеличивает срок службы лыжи и улучшает сцепление на льду. Снижает затраты на замену расходников.</t>
  </si>
  <si>
    <t>Длинная гусеница длиной около 151 дюйма (3835 мм) для горного снегохода. Обеспечивает улучшенную проходимость и сцепление в условиях глубокого снега.</t>
  </si>
  <si>
    <t>Значительно повышает проходимость в глубоком снегу и на крутых склонах. Снижает давление на грунт.</t>
  </si>
  <si>
    <t>Износостойкий стержень для лыжи снегохода и аналогичных транспортных средств</t>
  </si>
  <si>
    <t>Износостойкий полый стержень, предназначенный для установки под лыжами снегоходов и подобных машин. Включает в себя плоское горизонтальное основание для крепления к нижней плоскости лыжи и вертикальный изнашиваемый элемент, выступающий вниз. Основание выступает в стороны за пределы вертикального элемента, обеспечивая надёжную фиксацию.</t>
  </si>
  <si>
    <t>Повышение управляемости и устойчивости снегохода за счёт улучшения сцепления лыж с дорогой и повышения износостойкости полоза при движении по абразивным поверхностям.</t>
  </si>
  <si>
    <t>Снегоход с усиленной рамой для улучшенной опоры двигателя</t>
  </si>
  <si>
    <t>Конструкция снегохода включает корпус, левую и правую секции рамы, руль и пару лыж. Двигатель установлен с особым усилением силового каркаса, который оптимизирует распределение нагрузок от силового агрегата на шасси, повышая общую жёсткость и устойчивость конструкции.</t>
  </si>
  <si>
    <t>Повышение надёжности крепления двигателя, увеличение жёсткости всей передней части снегохода, что способствует более точной передаче усилий от двигателя на гусеницу и улучшению управляемости.</t>
  </si>
  <si>
    <t>Выход выхлопной системы снегохода</t>
  </si>
  <si>
    <t>Снегоход включает шасси, закреплённый на нём кузов с днищем, подвеску лыж и двигатель. Выхлопная система двигателя сконструирована так, чтобы отводить отработанные газы через специальное отверстие в кузове, минуя элементы подвески, что предотвращает их перегрев и повреждение.</t>
  </si>
  <si>
    <t>Предотвращение теплового повреждения элементов подвески и кузова, повышение надёжности и пожаробезопасности снегохода за счёт optimизации маршрута выхлопа.</t>
  </si>
  <si>
    <t>Интегральный бампер и защитная пластина</t>
  </si>
  <si>
    <t>Конструкция представляет собой единый узел, сочетающий бампер и пластину скольжения. Деталь выполнена заодно, как одна неразъёмная деталь, которая может быть прикреплена к раме транспортного средства для защиты от фронтальных ударов и контакта с препятствиями снизу.</t>
  </si>
  <si>
    <t>Повышение прочности и долговечности передней части снегохода, упрощение сборки и снижение веса за счёт объединения двух функций в одном компоненте.</t>
  </si>
  <si>
    <t>Самозагружающаяся тележка для снегохода</t>
  </si>
  <si>
    <t>Самозагружающаяся транспортная тележка, состоящая из открытой трубчатой платформы для гусеницы, сваренной из пары гнутых боковых труб и пары соединительных торцевых труб. Платформа образует две треугольные секции, соединённые линейной средней частью, что позволяет закатывать снегоход.</t>
  </si>
  <si>
    <t>Облегчение погрузки и перемещения снегохода в сервисной зоне или гараже, снижение трудозатрат и риска получения травм при обслуживании и хранении техники.</t>
  </si>
  <si>
    <t>Убирающаяся подставка для снегохода</t>
  </si>
  <si>
    <t>Убирающаяся опорная стойка, включающая горизонтальный направляющий канал, смонтированный под сиденьем снегохода. Вертикальный опорный элемент телескопически установлен в канале. В переднем положении он полностью убран; при выдвижении назад и вниз фиксирует заднюю часть в поднятом положении.</t>
  </si>
  <si>
    <t>Облегчение обслуживания гусеницы и подвески, обеспечение устойчивости снегохода при хранении без риска деформации гусеницы, а также упрощение очистки ходовой части ото льда и снега.</t>
  </si>
  <si>
    <t>Каркасная рама с герметичной кабиной автомобильного типа.</t>
  </si>
  <si>
    <t>Защита водителя от погодных условий, комфорт.</t>
  </si>
  <si>
    <t>Система контроля движения транспортного средства</t>
  </si>
  <si>
    <t>Лыжи / Рулевое управление</t>
  </si>
  <si>
    <t>Система со смещающим элементом (пружиной) для возврата лыжи в нейтральное положение.</t>
  </si>
  <si>
    <t>Стабилизирует лыжу, улучшает контроль над снегоходом.</t>
  </si>
  <si>
    <t>Механизм подвески и рулевого управления</t>
  </si>
  <si>
    <t>Подвеска / Рулевое управление</t>
  </si>
  <si>
    <t>Вертикальная телескопическая стойка, совмещающая функции подвески и рулевого управления.</t>
  </si>
  <si>
    <t>Компактная интеграция двух узлов.</t>
  </si>
  <si>
    <t>Конструкция рамы транспортного средства</t>
  </si>
  <si>
    <t>Рама с туннелем, двигателем в передней части и гусеницей под туннелем.</t>
  </si>
  <si>
    <t>Классическая компоновка современного снегохода.</t>
  </si>
  <si>
    <t>Действует</t>
  </si>
  <si>
    <t>Компактная задняя подвеска, позволяющая разместить большой амортизирующий элемент горизонтально внутри рамы. Обеспечивает значительный ход подвески в ограниченном пространстве.</t>
  </si>
  <si>
    <t>Позволяет создавать более низкие и компактные снегоходы без ущерба для плавности хода. Улучшенная компоновка освобождает место для других узлов или снижает центр тяжести машины.</t>
  </si>
  <si>
    <t>Гусеница с клипсами в неупорядоченном расположении</t>
  </si>
  <si>
    <t>Бесконечная гусеница с клипсами, расположенными неупорядоченно. Каждая последовательность клипс включает от одного до шести последовательных клипс, за которыми сразу следует один или два участка без клипс.</t>
  </si>
  <si>
    <t>Снижает износ и нагрев направляющих полозьев подвески за счёт оптимизации расположения клипс. Увеличивает срок службы как самой гусеницы, так и элементов ходовой части.</t>
  </si>
  <si>
    <t>Задняя гусеничная подвеска с одним упругим элементом для нагружения переднего и заднего рычагов. Направляющая рама может качаться между первым и вторым ограничителями для адаптации к неровностям.</t>
  </si>
  <si>
    <t>Упрощает конструкцию и снижает вес задней подвески. Обеспечивает плавное качание гусеничного блока при встрече с препятствиями.</t>
  </si>
  <si>
    <t>Шасси снегохода с башней амортизатора, имеющей отверстие для прохода воздуховода, сообщающегося с камерой в оболочке. Оболочка имеет изогнутую наружную поверхность для скольжения по глубокому снегу.</t>
  </si>
  <si>
    <t>Улучшает охлаждение амортизаторов и защищает их от внешних воздействий. Повышает проходимость в глубоком снегу.</t>
  </si>
  <si>
    <t>Снегоход с четырёхтактным двигателем и впускной системой</t>
  </si>
  <si>
    <t>Снегоход с четырёхтактным двигателем, масляный фильтр которого расположен спереди от картера. Двигатель установлен перед рулевой стойкой для оптимальной развесовки.</t>
  </si>
  <si>
    <t>Улучшает доступ к масляному фильтру для обслуживания. Оптимизирует центр тяжести и управляемость снегохода.</t>
  </si>
  <si>
    <t>Планетарная система привода снегохода</t>
  </si>
  <si>
    <t>Система привода, использующая планетарную передачу. В альтернативном варианте предусмотрен реверсивный блок, а также смещение в приводной системе для улучшения компоновки.</t>
  </si>
  <si>
    <t>Уменьшает габариты трансмиссии и повышает её надёжность. Наличие реверса улучшает манёвренность.</t>
  </si>
  <si>
    <t>Асимметричная лыжа снегохода</t>
  </si>
  <si>
    <t>Лыжа с доминирующим и вспомогательным килями, расположенными асимметрично относительно продольной оси. На доминирующем киле установлен полоз.</t>
  </si>
  <si>
    <t>Повышает устойчивость в поворотах и точность рулевого управления. Адаптирует поведение лыжи под левую и правую стороны.</t>
  </si>
  <si>
    <t>Пластиковая удлинённая лыжа с плоской ходовой поверхностью по обе стороны от центрального киля. Обеспечивает оптимальное соотношение прочности и веса.</t>
  </si>
  <si>
    <t>Снижает вес и повышает коррозионную стойкость по сравнению с металлическими аналогами. Улучшает скольжение.</t>
  </si>
  <si>
    <t>Противорыскная лыжа снегохода</t>
  </si>
  <si>
    <t>Лыжа с двумя полозьями (двойная ская), которая может быть получена путём конвертации из односкаевой лыжи. Включает плоскую удлинённую изнашиваемую планку.</t>
  </si>
  <si>
    <t>Предотвращает нежелательное рысканье и улучшает курсовую устойчивость. Повышает безопасность и комфорт.</t>
  </si>
  <si>
    <t>Лыжа снегохода с точками для выравнивания</t>
  </si>
  <si>
    <t>Лыжа с левыми передней/задней и правыми передней/задней точками выравнивания для точной установки на снегоход. Точки выполнены в виде углублений на рёбрах жёсткости.</t>
  </si>
  <si>
    <t>Упрощает и повышает точность установки лыж и регулировки сход-развала. Улучшает управляемость и снижает износ шин (полозьев).</t>
  </si>
  <si>
    <t>Лыжа снегохода с повышенной стабильностью</t>
  </si>
  <si>
    <t>Лыжа с ребром в форме ласточкина хвоста, расширяющимся книзу. Внутренние стенки имеют большую вертикальную высоту, чем наружные, для лучшего сцепления.</t>
  </si>
  <si>
    <t>Улучшает боковую поддержку и курсовую устойчивость. Снижает тенденцию к соскальзыванию на склонах.</t>
  </si>
  <si>
    <t>Лыжа снегохода с саморулящей килевой схемой</t>
  </si>
  <si>
    <t>Лыжа с двумя передними боковыми килями и одним задним центральным килем. Лыжа может вращаться вокруг продольной, рулевой и поперечной осей.</t>
  </si>
  <si>
    <t>Улучшает манёвренность и проходимость. Снижает усилие на руле и повышает устойчивость в глубоком снегу.</t>
  </si>
  <si>
    <t>Подвеска, содержащая раздвижной элемент (амортизатор), расположенный между первым и вторым выступами на направляющих рельсах гусеницы, примерно между ними.</t>
  </si>
  <si>
    <t>Обеспечивает эффективное демпфирование и большой ход подвески в ограниченном пространстве. Повышает комфорт.</t>
  </si>
  <si>
    <t>Металлические клипсы, установленные на внутренней поверхности гусеницы и скользящие по полозьям подвески. Часть клипсы контактирует с полозом для улучшения теплоотвода.</t>
  </si>
  <si>
    <t>Снижает нагрев и износ направляющих полозьев. Увеличивает срок службы как гусеницы, так и элементов подвески.</t>
  </si>
  <si>
    <t>Модульная лыжа снегохода</t>
  </si>
  <si>
    <t>Модульная лыжа с взаимозаменяемыми частями. Содержит пазы и рёбра с фланцами для крепления сменных модулей на днище лыжи.</t>
  </si>
  <si>
    <t>Позволяет быстро менять профиль лыжи под различные условия. Снижает затраты на запасные части.</t>
  </si>
  <si>
    <t>Слайд для снегохода (направляющий полоз)</t>
  </si>
  <si>
    <t>Направляющий полоз для гусеницы, изготовленный из полиэтилена высокой плотности (HDPE). Может крепиться на деке или рампе трейлера для удобства погрузки.</t>
  </si>
  <si>
    <t>Снижает трение и износ гусеницы. Облегчает погрузку и разгрузку снегохода.</t>
  </si>
  <si>
    <t>Ходовая часть</t>
  </si>
  <si>
    <t>Снегоход с перевёрнутыми Т-образными элементами, прикреплёнными к боковым направляющим рельсам. Слайдеры зафиксированы на этих Т-образных элементах для улучшения скольжения.</t>
  </si>
  <si>
    <t>Улучшает смазку и охлаждение направляющих гусеницы, продлевая срок их службы.</t>
  </si>
  <si>
    <t>Приводная гусеница снегохода с предварительно размеченными позициями для шипов</t>
  </si>
  <si>
    <t>Гусеница (шипы)</t>
  </si>
  <si>
    <t>Гусеница с предварительно отмеченными точками для установки шипов. Размеченные места минимизируют ущерб прочности гусеницы при сверлении.</t>
  </si>
  <si>
    <t>Упрощает процесс ошиповки и повышает надёжность гусеницы. Предотвращает её повреждения при неправильной установке шипов.</t>
  </si>
  <si>
    <t>Вентиляционное колесо для системы направляющих подвески снегохода</t>
  </si>
  <si>
    <t>Система охлаждения подвески снегохода, состоящая из бесконечной гусеницы, линейного подшипника для её поддержки и вентиляционного колеса, соединённого с подшипником. Часть колеса находится в постоянном контакте с гусеницей для отвода тепла от направляющих во время движения.</t>
  </si>
  <si>
    <t>Снижение перегрева направляющих гусеницы в условиях интенсивной эксплуатации, что предотвращает деформацию элементов подвески и продлевает срок службы ходовой части снегохода.</t>
  </si>
  <si>
    <t>Многокомпонентный изолирующий блок для снегохода</t>
  </si>
  <si>
    <t>Изолирующий блок, крепящийся к раме снегохода. Оснащён шаговым электродвигателем и элементами управления, которые фиксируются на нижней стороне блока. Имеет специальные вырезы для крепежа, что гарантирует надёжную фиксацию блока к раме и дополнительную герметизацию моторного отсека.</t>
  </si>
  <si>
    <t>Снижение вибраций и шума, передаваемых от двигателя на раму и водителя, а также улучшенная изоляция электронных компонентов от влаги и грязи, что повышает их надёжность.</t>
  </si>
  <si>
    <t>Трёхточечное крепление двигателя</t>
  </si>
  <si>
    <t>Система крепления двигателя к шасси снегохода, использующая три точки опоры. Первая опора соединяет одну сторону двигателя с одной стороной шасси, а вторая и третья опоры соединяют монтажную плиту с другой стороной шасси. Вторая сторона двигателя жёстко прикреплена к этой плите.</t>
  </si>
  <si>
    <t>Снижение вибраций, передаваемых от двигателя на раму и водителя, повышение жёсткости силовой структуры снегохода, что увеличивает точность управления и долговечность компонентов.</t>
  </si>
  <si>
    <t>Гусеница с многокромочными грунтозацепами</t>
  </si>
  <si>
    <t>Бесконечная гусеничная лента с грунтозацепами, имеющими неравномерное поперечное сечение от вершины до основания. Высота выступов может быть уменьшена в зоне прохождения опорных катков. Конструкция улучшает зацепление с поверхностью и способствует самоочистке гусеницы от снега.</t>
  </si>
  <si>
    <t>Улучшенное сцепление с дорогой, повышение проходимости и эффективности торможения, а также снижение износа и накопления снега на элементах ходовой части.</t>
  </si>
  <si>
    <t>Боковая панель для транспортного средства</t>
  </si>
  <si>
    <t>Снегоход включает раму, на которой установлены двигатель, ведущая гусеница и две лыжи с передней подвеской. Рулевое устройство соединено с лыжами. Боковая панель кузова крепится с возможностью поворота и имеет замок, в котором используется запирающая планка с С-образным отверстием для надёжной фиксации.</t>
  </si>
  <si>
    <t>Упрощение доступа к моторному отсеку для обслуживания и ремонта, при этом обеспечивается надёжная фиксация и защита внутренних компонентов от внешней среды.</t>
  </si>
  <si>
    <t>Разборная тележка увеличенного размера для снегохода</t>
  </si>
  <si>
    <t>Разборная тележка для подъёма и перекатывания снегохода, состоящая из пары колёс на осях и рамы. Рама спроектирована с возможностью разборки на части для удобства хранения и транспортировки, при этом в собранном виде способна выдерживать значительный вес техники.</t>
  </si>
  <si>
    <t>Упрощение хранения и обслуживания снегохода в условиях ограниченного пространства, а также возможность транспортировки самой тележки в легковом автомобиле.</t>
  </si>
  <si>
    <t>Подъёмное устройство для снегохода</t>
  </si>
  <si>
    <t>Подъёмное устройство для снегохода, состоящее из рамы, рукоятки и двух пар опорных ног, шарнирно закреплённых на поперечине. Две вторые ноги могут поворачиваться в точке крепления к поперечине, так же как и рукоятка. Позволяет приподнимать заднюю или переднюю часть снегохода.</t>
  </si>
  <si>
    <t>Значительное упрощение обслуживания ходовой части и гусеницы, а также замены лыж в полевых или гаражных условиях без применения тяжёлых домкратов.</t>
  </si>
  <si>
    <t>Привод передней части снегохода</t>
  </si>
  <si>
    <t>Трансмиссия/Гусеничный движитель</t>
  </si>
  <si>
    <t>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t>
  </si>
  <si>
    <t>Улучшает проходимость и тягу снегохода на глубоком снегу или сложных участках за счет распределения приводного усилия на несколько точек контакта с поверхностью.</t>
  </si>
  <si>
    <t>Узловая сборка рамы снегохода</t>
  </si>
  <si>
    <t>Рама содержит тоннель, к которому крепятся трубы, образующие рулевую петлю. Также рама включает каркас для крепления сиденья. Обеспечивает жесткость и точки крепления для узлов.</t>
  </si>
  <si>
    <t>Обеспечивает высокую жесткость и надежность рамы при относительно небольшом весе, а также удобные точки для монтажа рулевого управления и сиденья.</t>
  </si>
  <si>
    <t>Лыжа для снегохода</t>
  </si>
  <si>
    <t>Лыжа имеет пару килей с выступающими вниз поверхностями и износостойкий стержень в нижней части. Снежный канал имеет вогнутое поперечное сечение для улучшения направления снежного потока.</t>
  </si>
  <si>
    <t>Улучшает курсовую устойчивость и снижает боковое скольжение за счет конструкции килей и направляющего канала, что делает снегоход более предсказуемым в поворотах.</t>
  </si>
  <si>
    <t>Тоннель снегохода и задний теплообменник</t>
  </si>
  <si>
    <t>Рама (Тоннель)</t>
  </si>
  <si>
    <t>Тоннель снегохода с интегрированным задним теплообменником. Описана конструкция тоннеля с верхней и боковыми поверхностями, а также способ охлаждения двигателя с помощью этого теплообменника.</t>
  </si>
  <si>
    <t>Улучшает охлаждение двигателя, используя конструкцию тоннеля, что позволяет отказаться от громоздких внешних радиаторов и снизить вес снегохода.</t>
  </si>
  <si>
    <t>Тяговая лента для снегохода</t>
  </si>
  <si>
    <t>Тяговая лента (гусеница) содержит бесконечное тело с внешней стороной для контакта с грунтом и внутренней стороной для взаимодействия с подвеской. Тело имеет две боковые части, соединенные несущей частью подвески.</t>
  </si>
  <si>
    <t>Повышает надежность и тяговые характеристики гусеницы за счет оптимизации конструкции ее боковых частей и зоны контакта с элементами подвески.</t>
  </si>
  <si>
    <t>Наклоняемая передняя подвеска</t>
  </si>
  <si>
    <t>Передняя подвеска для снегохода, в котором двигатель расположен в передней части. Подвеска установлена в передней части кузова и обеспечивает наклон лыж для улучшения управляемости.</t>
  </si>
  <si>
    <t>Улучшает управляемость и устойчивость снегохода в поворотах за счет наклона лыж, что увеличивает пятно контакта с поверхностью при крене.</t>
  </si>
  <si>
    <t>СНЕГОХОД</t>
  </si>
  <si>
    <t>Общая конструкция</t>
  </si>
  <si>
    <t>Полезная модель описывает снегоход, содержащий раму, двигатель, трансмиссию в виде клиноременного вариатора и редуктора, ходовую часть в виде двух поворотных лыж и гусеничного движителя.</t>
  </si>
  <si>
    <t>Предлагает общую, но оптимизированную компоновку основных узлов снегохода, что обеспечивает его функциональность и надежность.</t>
  </si>
  <si>
    <t>Рама с пирамидальной верхней структурой для усиления.</t>
  </si>
  <si>
    <t>Повышает жесткость и прочность рамы снегохода.</t>
  </si>
  <si>
    <t>Рама / Подвеска / Гусеница</t>
  </si>
  <si>
    <t>Компактный снегоход с гусеничным приводом, передней и задней подвеской и одной лыжей.</t>
  </si>
  <si>
    <t>Маневренный и легкий снегоход для одного человека.</t>
  </si>
  <si>
    <t>Лыжи</t>
  </si>
  <si>
    <t>Лыжа с двумя продольными рельсами, соединенными в передней части.</t>
  </si>
  <si>
    <t>Улучшает курсовую устойчивость и управляемость.</t>
  </si>
  <si>
    <t>Подвеска с парой грунтозацепов (полозьев) и натяжителем.</t>
  </si>
  <si>
    <t>Обеспечивает натяжение гусеницы и амортизацию.</t>
  </si>
  <si>
    <t>Система с несколькими гусеницами (одна задняя и, вероятно, дополнительные) для улучшения тяги.</t>
  </si>
  <si>
    <t>Повышает проходимость по глубокому снегу.</t>
  </si>
  <si>
    <t>Ребро скольжения (шкерт) с наклонными шпильками</t>
  </si>
  <si>
    <t>США / ЕП / Канада</t>
  </si>
  <si>
    <t>Ребро (шкерт) для лыжи с наклонными шпильками крепления.</t>
  </si>
  <si>
    <t>Улучшает сцепление лыжи при поворотах.</t>
  </si>
  <si>
    <t>Компактный снегоход с гусеничным приводом, передней и задней подвеской и лыжей.</t>
  </si>
  <si>
    <t>Маневренный снегоход.</t>
  </si>
  <si>
    <t>Рама транспортного средства (снегохода)</t>
  </si>
  <si>
    <t>Конструкция рамы с интегрированным теплообменником в её нижней части, образующей опору для двигателя. Теплообменник выполнен из металлической экструзии и формирует часть силовой структуры.</t>
  </si>
  <si>
    <t>Снижение веса за счёт объединения функций несущей конструкции и системы охлаждения. Улучшает отвод тепла от двигателя без установки дополнительных радиаторов, что повышает надёжность.</t>
  </si>
  <si>
    <t>Сцепление с односторонним подшипником</t>
  </si>
  <si>
    <t>Механизм сцепления для снегохода, использующий одностороннюю муфту свободного хода для передачи крутящего момента. Повышает надёжность и упрощает конструкцию трансмиссии.</t>
  </si>
  <si>
    <t>Повышает надёжность передачи мощности на гусеницу. Упрощает конструкцию и снижает вес трансмиссии, а также улучшает поведение машины при сбросе газа.</t>
  </si>
  <si>
    <t>Позиционирование водителя на снегоходе</t>
  </si>
  <si>
    <t>Конструкция, определяющая взаимное расположение сиденья, подножек и руля снегохода. Стандартное положение водителя рассчитано на определённые антропометрические параметры для оптимального контроля.</t>
  </si>
  <si>
    <t>Повышает комфорт и снижает усталость водителя при длительной езде. Улучшает управляемость за счёт оптимальной развесовки и позы райдера.</t>
  </si>
  <si>
    <t>Система преобразования снегохода в колёсное ТС</t>
  </si>
  <si>
    <t>Ходовая часть (комплект)</t>
  </si>
  <si>
    <t>Система, позволяющая заменить лыжи и гусеницу на колёса, включая ступицу и тормозной диск. Преобразует снегоход в колёсное транспортное средство для лета.</t>
  </si>
  <si>
    <t>Позволяет использовать снегоход круглый год. Даёт возможность заезжать в гараж или перемещаться по асфальту без повреждения гусениц и лыж.</t>
  </si>
  <si>
    <t>Конструкция рулевой лыжи с выступающим центральным килем (коньком) для улучшения управляемости. Профиль киля оптимизирован для бокового сцепления с поверхностью.</t>
  </si>
  <si>
    <t>Улучшает манёвренность на твёрдом снегу и льду. Снижает вероятность сноса передней оси в поворотах.</t>
  </si>
  <si>
    <t>Шарниры на гибких элементах для подвески транспортного средства</t>
  </si>
  <si>
    <t>Подвеска, использующая гибкие элементы (флексуры) вместо традиционных шарниров. Гибкий элемент имеет переменную толщину по длине для оптимального распределения напряжений и обеспечения плавного хода.</t>
  </si>
  <si>
    <t>Снижает вес и количество деталей подвески, устраняя необходимость в смазке шарниров. Повышает надёжность и снижает производственные затраты.</t>
  </si>
  <si>
    <t>Улучшенная рулевая лыжа снегохода</t>
  </si>
  <si>
    <t>Лыжа с центральным и двумя боковыми (аутригерными) килями. Центральный киль обеспечивает основное сцепление, а боковые повышают устойчивость.</t>
  </si>
  <si>
    <t>Увеличивает поперечную устойчивость и точность рулевого управления. Снижает вероятность опрокидывания.</t>
  </si>
  <si>
    <t>Аналогична предыдущей: лыжа с рёбрами жёсткости и точками для выравнивания (передними и задними углублениями), предназначенными для точной настройки геометрии шасси.</t>
  </si>
  <si>
    <t>Значительно упрощает процесс настройки ходовой части. Повышает стабильность и предсказуемость поведения снегохода.</t>
  </si>
  <si>
    <t>Лыжа с выступающей губой по краю, которая плавно сливается с корпусом, обеспечивая дополнительную боковую поддержку и улучшая поведение в поворотах.</t>
  </si>
  <si>
    <t>Улучшает боковое сцепление и устойчивость на склонах. Придаёт дополнительную жёсткость конструкции лыжи.</t>
  </si>
  <si>
    <t>Квадропараболическая лыжа снегохода</t>
  </si>
  <si>
    <t>Лыжа удлинённой формы из высокопрочного, ударопрочного и лёгкого материала. Форма оптимизирована для улучшения аэродинамики и флотации.</t>
  </si>
  <si>
    <t>Снижает вес неподрессоренных масс и улучшает управляемость. Повышает проходимость по рыхлому снегу.</t>
  </si>
  <si>
    <t>Лыжа с возможностью крепления боковых расширительных элементов. Часть нижней поверхности расширителя и основной лыжи перекрываются, изменяя площадь опоры.</t>
  </si>
  <si>
    <t>Позволяет настраивать плавучесть лыжи под разную плотность снега. Повышает универсальность снегохода.</t>
  </si>
  <si>
    <t>Лыжа с парой наружных килей и боковыми крыльями, отходящими вбок и вверх. Улучшает плавучесть и препятствует боковому соскальзыванию.</t>
  </si>
  <si>
    <t>Значительно повышает проходимость по рыхлому снегу и устойчивость в поворотах.</t>
  </si>
  <si>
    <t>Тонкий, быстро монтируемый полоз для лыжи снегохода и метод</t>
  </si>
  <si>
    <t>Тонкий удлинённый полоз из металлической пластины с верхней внутренней поверхностью для контакта с нижней стороной лыжи. Предназначен для быстрой установки.</t>
  </si>
  <si>
    <t>Упрощает и ускоряет замену изношенного полоза. Снижает время простоя техники.</t>
  </si>
  <si>
    <t>Скользящий брус для системы подвески гусеницы снегохода</t>
  </si>
  <si>
    <t>Скользящий брус с Т-образным пазом на верхней стороне, проходящим по всей длине без ограничений на конце, для крепления к подвеске. Заменяет стандартные полозья.</t>
  </si>
  <si>
    <t>Упрощает замену изношенных полозьев и улучшает скольжение гусеницы. Повышает ремонтопригодность.</t>
  </si>
  <si>
    <t>Металлическая клипса специальной формы, устанавливаемая на гусеницу снегохода для улучшения скольжения по направляющим подвески и отвода тепла.</t>
  </si>
  <si>
    <t>Снижает трение и износ. Увеличивает срок службы гусеницы и элементов подвески.</t>
  </si>
  <si>
    <t>Способ крепления лыжи к снегоходу и полученный снегоход</t>
  </si>
  <si>
    <t>Лыжа (крепление) / Рулевое управление</t>
  </si>
  <si>
    <t>Снегоход с, по крайней мере, одной рулевой тягой, соединённой с рулевым механизмом. Способ крепления лыж улучшает жёсткость системы управления.</t>
  </si>
  <si>
    <t>Повышает надёжность и точность рулевого управления. Улучшает обратную связь.</t>
  </si>
  <si>
    <t>Стабилизатор снегохода</t>
  </si>
  <si>
    <t>Самозатачивающийся полоз, фиксируемый на скользящей поверхности лыжи. Состоит из прямоугольной изнашиваемой пластины с высокой короткой стороной, направленной вверх к лыже, и двумя длинными большими сторонами, расположенными перпендикулярно. Обеспечивает лучшую курсовую устойчивость во время движения.</t>
  </si>
  <si>
    <t>Улучшение управляемости и устойчивости снегохода на скользких и неровных поверхностях, повышение безопасности при прохождении поворотов, а также увеличение срока службы самой лыжи.</t>
  </si>
  <si>
    <t>Сдвоенный рулевой полоз для лыжи снегохода</t>
  </si>
  <si>
    <t>Оригинальный дизайн сдвоенного рулевого полоза, предназначенного для установки на лыжу снегохода. Конструкция включает два параллельных ребра, которые вгрызаются в снег или лёд, обеспечивая более надёжный контакт с поверхностью по сравнению с традиционным одним полозом.</t>
  </si>
  <si>
    <t>Значительное улучшение курсовой устойчивости и управляемости снегохода на льду и плотном снегу, предотвращение бокового сноса лыж при прохождении крутых поворотов.</t>
  </si>
  <si>
    <t>Рулевой полоз для лыжи снегохода</t>
  </si>
  <si>
    <t>Запатентован дизайн рулевого полоза для лыжи снегохода. Элемент отличается характерной формой профиля с различными углами атаки, передней и задней частью для эффективного рассечения снежного покрова и обеспечения курсовой устойчивости во время движения.</t>
  </si>
  <si>
    <t>Улучшение управляемости снегоходом за счёт более агрессивного зацепа лыжи за поверхность, что особенно важно при агрессивном маневрировании и движении по склонам.</t>
  </si>
  <si>
    <t>Рулевая лыжа для снежного транспортного средства</t>
  </si>
  <si>
    <t>Лыжа для снежного транспортного средства с несколькими наклонными поверхностями. Вторая наклонная поверхность состоит из дугообразной части, которая проходит от линии перегиба до горизонтальной поверхности. Первая наклонная поверхность обращена вверх. Геометрия лыжи обеспечивает предсказуемое поведение на снегу.</t>
  </si>
  <si>
    <t>Улучшение курсовой устойчивости и манёвренности снегохода, снижение вероятности опрокидывания и более точное прохождение поворотов на высоких скоростях.</t>
  </si>
  <si>
    <t>Малошумный профиль гусеницы</t>
  </si>
  <si>
    <t>Профиль бесконечной гусеницы, специально разработанный для снижения уровня шума при движении. Конструкция и расположение грунтозацепов оптимизированы для уменьшения звукового резонанса и вибраций, возникающих при качении по твёрдой поверхности и взаимодействии с опорными катками подвески.</t>
  </si>
  <si>
    <t>Снижение шумового воздействия на водителя и окружающую среду, повышение комфорта при длительных поездках на снегоходе.</t>
  </si>
  <si>
    <t>Снегоход содержит двигатель внутреннего сгорания, ходовую часть с ведущим валом гусеницы, клиноременный вариатор с ведущим и ведомым дисками, и редуктор, соединяющий ведущий вал вариатора с валом гусеницы. Тормозной диск установлен на ведущем валу гусеницы.</t>
  </si>
  <si>
    <t>Оптимизация компоновки силовой передачи и тормозной системы, что повышает надёжность, снижает потери мощности и улучшает охлаждение тормозного механизма при интенсивной эксплуатации.</t>
  </si>
  <si>
    <t>Лыжа / Рулевое управление</t>
  </si>
  <si>
    <t>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t>
  </si>
  <si>
    <t>Интегрирует водителя в конструкцию для лучшего контроля и маневренности, повышая общую устойчивость и управляемость снегохода на высокой скорости.</t>
  </si>
  <si>
    <t>Лыжа имеет пару наружных килей и боковые крылья, наклоненные вверх и выступающие в стороны. Такая конструкция улучшает плавучесть лыжи и ее устойчивость к боковому скольжению в поворотах.</t>
  </si>
  <si>
    <t>Повышает плавучесть на глубоком снегу и предотвращает снос в поворотах, что делает снегоход более предсказуемым и безопасным при агрессивной езде.</t>
  </si>
  <si>
    <t>Рама включает тоннель, руль и по крайней мере две лыжи, установленные в передней части рамы и соединенные с рулем для управления. Двигатель поддерживается рамой.</t>
  </si>
  <si>
    <t>Описывает базовую, но оптимизированную конструкцию рамы, которая служит основой для крепления всех основных узлов снегохода, обеспечивая их правильное расположение и взаимодействие.</t>
  </si>
  <si>
    <t>Снежный автомобиль содержит гусеничный блок, рулевой механизм с парой управляемых лыж и стержневой рулевой вал, связанный с лыжами. Обеспечивает интеграцию рулевого управления и ходовой части.</t>
  </si>
  <si>
    <t>Обеспечивает компактную и надежную конструкцию рулевого управления, напрямую связывающую руль с лыжами, что повышает отзывчивость и точность управления снегоходом.</t>
  </si>
  <si>
    <t>Снегоход с улучшенной трансмиссией</t>
  </si>
  <si>
    <t>Снегоход содержит тонкостенный полый промежуточный вал с наружной поверхностью, на котором установлен неподвижный шкив вариатора. На валу предусмотрен упор для позиционирования шкива.</t>
  </si>
  <si>
    <t>Упрощает конструкцию трансмиссии и снижает ее вес за счет использования полого вала, что также может улучшить охлаждение и снизить инерционность привода.</t>
  </si>
  <si>
    <t>Монтажная плита для двигателя внутреннего сгорания</t>
  </si>
  <si>
    <t>Крепление двигателя (Рама)</t>
  </si>
  <si>
    <t>Монтажная плита для крепления двигателя к раме снегохода. Плита имеет несколько креплений и съемно соединяется с картером двигателя, а также интегрирует в себя часть системы жидкостного охлаждения.</t>
  </si>
  <si>
    <t>Упрощает установку и снятие двигателя, а также повышает жесткость его крепления к раме. Интеграция каналов охлаждения в плиту улучшает отвод тепла.</t>
  </si>
  <si>
    <t>Направляющая для предотвращения рыскания с расширенной защитой</t>
  </si>
  <si>
    <t>Лыжа снегохода в комбинации с продольным полозом. Лыжа содержит в передней части пару передних резцов для направления снега по обе стороны от полоза для улучшения курсовой устойчивости.</t>
  </si>
  <si>
    <t>Значительно улучшает курсовую устойчивость и предотвращает "рыскание" лыжи при движении по прямой, особенно на высокой скорости.</t>
  </si>
  <si>
    <t>Бесконечная гусеница имеет основание и второй элемент тяги. Для обеспечения поперечной устойчивости предусмотрен угловой элемент (косынка), соединяющий основание и второй элемент тяги.</t>
  </si>
  <si>
    <t>Повышает поперечную жесткость гусеницы, предотвращая ее боковое смещение и схождение с направляющих колес при движении по пересеченной местности.</t>
  </si>
  <si>
    <t>Тормозная колодка для саней/снегохода</t>
  </si>
  <si>
    <t>Тормоза</t>
  </si>
  <si>
    <t>Патент на промышленный образец. Описан декоративный дизайн тормозной колодки для саней (снегохода). Форма колодки имеет специфическую конфигурацию, показанную на чертежах.</t>
  </si>
  <si>
    <t>Определяет визуальную форму тормозной колодки. Может использоваться для идентификации бренда или улучшения отвода тепла/грязи, однако основная ценность заключается именно в эстетике детали.</t>
  </si>
  <si>
    <t>Снежные сани (снегоход)</t>
  </si>
  <si>
    <t>Снежные сани содержат опору для лыжи с изогнутой центральной трубчатой частью, поддерживающую первую и вторую лыжи. Опора лыжи также включает ручные/ножные захваты.</t>
  </si>
  <si>
    <t>Предлагает упрощенную конструкцию крепления лыж к раме через единый трубчатый элемент. Позволяет управлять санями/снегоходом с использованием ног за счет специальных захватов.</t>
  </si>
  <si>
    <t>Блокировочная гидравлическая тормозная система</t>
  </si>
  <si>
    <t>Рычаг блокировки перемещается между первым положением (гидравлическая жидкость свободно течет, обеспечивая нормальное торможение) и вторым положением (поток жидкости блокируется для удержания тормоза в зажатом состоянии).</t>
  </si>
  <si>
    <t>Используется как "стояночный тормоз" или для удержания снегохода на склоне без постоянного нажатия на педаль/рычаг. Повышает удобство и безопасность при парковке.</t>
  </si>
  <si>
    <t>Бесконечная гусеничная лента для транспортного средства</t>
  </si>
  <si>
    <t>Патент описывает конструкцию гусеничной ленты и ведущего колеса. Гусеница предназначена для использования на снегоходе и приводится в движение с помощью системы ведущих колес, обеспечивая тягу и амортизацию .</t>
  </si>
  <si>
    <t>Улучшает сцепление с дорогой и снижает износ гусеницы за счет оптимизации конструкции звеньев и их взаимодействия с ведущими колесами, что увеличивает срок службы ходовой части снегохода.</t>
  </si>
  <si>
    <t>Лыжа имеет продольно проходящее ребро, смещенное в сторону от центральной линии. Между ребром и внешним краем расположен наклонный участок (рампа) для улучшения управляемости.</t>
  </si>
  <si>
    <t>Улучшает управляемость и стабильность при движении по рыхлому снегу, предотвращая боковое скольжение и "зарывание" лыжи за счет направляющих элементов.</t>
  </si>
  <si>
    <t>Прогрессивное рулевое управление с карданным шарниром</t>
  </si>
  <si>
    <t>Система рулевого управления с карданным шарниром. Лыжи имеют диапазон поворота менее 65 градусов, а рулевое колесо имеет определенное передаточное отношение для обеспечения прогрессивного усилия.</t>
  </si>
  <si>
    <t>Обеспечивает более плавное и предсказуемое управление при повороте руля за счет оптимизации кинематики карданного шарнира и диапазона поворота лыж.</t>
  </si>
  <si>
    <t>ПОДВЕСКА ГУСЕНИЦЫ СНЕГОХОДА</t>
  </si>
  <si>
    <t>Подвеска гусеницы</t>
  </si>
  <si>
    <t>Подвеска содержит опорную раму, соединенную с рамой снегохода, направляющий и задний рычаги, а также упругую систему в виде пружин и амортизатора, соединенную с задним рычагом и опорной рамой.</t>
  </si>
  <si>
    <t>Описывает классическую, но эффективную конструкцию задней подвески с рычажной системой, обеспечивающей хорошую амортизацию и ход гусеницы.</t>
  </si>
  <si>
    <t>Руль с эластичными шарнирами</t>
  </si>
  <si>
    <t>Тайвань</t>
  </si>
  <si>
    <t>Руль для транспортного средства (мотоцикла, снегохода) состоит из центральной части и концевых частей постоянного сечения. Центральная и каждая концевая часть соединены эластичными шарнирами.</t>
  </si>
  <si>
    <t>Повышает комфорт водителя, гася вибрации, передающиеся на руль от двигателя и неровностей дороги, а также может снизить нагрузку на руки при падениях.</t>
  </si>
  <si>
    <t>Транспортное средство с дисплейным устройством на руле</t>
  </si>
  <si>
    <t>Транспортное средство содержит раму, кузов, двигатель, посадочное место, руль для управления. Детально описывается конструкция рамы и размещение рулевой колонки для обеспечения комфортного доступа к дисплею.</t>
  </si>
  <si>
    <t>Позволяет разместить информационный дисплей в непосредственной близости от руля, не мешая управлению. Улучшает эргономику водителя за счет интеграции приборной панели в рулевую колонку.</t>
  </si>
  <si>
    <t>Двигатель и снегоход с передней подвеской</t>
  </si>
  <si>
    <t>Подвеска / Лыжи</t>
  </si>
  <si>
    <t>Левая и правая лыжи поддерживаются рамой кузова через переднее подвесное устройство с возможностью качания вверх-вниз и поворота рулем. Описана конструкция скользящей направляющей и задней подвески.</t>
  </si>
  <si>
    <t>Обеспечивает плавный ход и управляемость снегохода за счет кинематической связи лыж с рамой через систему рычагов. Улучшает сцепление с поверхностью при поворотах.</t>
  </si>
  <si>
    <t>Вспомогательная конструкция двигателя снегохода</t>
  </si>
  <si>
    <t>Рама / Двигатель</t>
  </si>
  <si>
    <t>Решаемая задача: облегчение замены масляного фильтра, уменьшение размера и веса двигателя, обеспечение эффективной работы навесного оборудования. Описана компоновка двигателя на раме и масляные каналы.</t>
  </si>
  <si>
    <t>Улучшает доступ к масляному фильтру для обслуживания. Снижает массу двигателя, что положительно сказывается на управляемости снегохода за счет снижения нагрузки на переднюю подвеску.</t>
  </si>
  <si>
    <t>Вспомогательный рычаг сцепления</t>
  </si>
  <si>
    <t>Регулируемое устройство вспомогательного рычага сцепления для транспортного средства включает руль для управления и основной рычаг сцепления, к которому крепится трос. Вспомогательный рычаг имеет регулировочный элемент.</t>
  </si>
  <si>
    <t>Позволяет дублировать управление сцеплением или настраивать ход рычага под руку водителя. Уменьшает усилие на основном рычаге, облегчая управление трансмиссией.</t>
  </si>
  <si>
    <t>САНИ-ПРИЦЕП</t>
  </si>
  <si>
    <t>Рама (прицепа)</t>
  </si>
  <si>
    <t>Относится к снегоходным транспортным средствам для перевозки грузов и/или пассажиров по льду, снегу, грунту, преимущественно буксируемых снегоходом.</t>
  </si>
  <si>
    <t>Позволяет буксировать грузы за снегоходом.</t>
  </si>
  <si>
    <t>Бесшумная резиновая гусеница для гусеничных транспортных средств</t>
  </si>
  <si>
    <t>Бесшумная резиновая гусеница, в которой армирующие стержни расположены на расстоянии не менее чем в два раза превышающем расстояние между ведущими грунтозацепами, и каждый стержень выровнен с соответствующим грунтозацепом.</t>
  </si>
  <si>
    <t>Значительно снижает уровень шума, издаваемого гусеницей при движении, за счет синхронизации вибраций стержней и грунтозацепов, что повышает комфорт водителя и снижает нагрузку на окружающую среду.</t>
  </si>
  <si>
    <t>Узел направляющих колес гусеничной ленты</t>
  </si>
  <si>
    <t>Бесконечная гусеница, в которой шумопоглощающие сквозные отверстия расположены в центральной части, а по крайней мере одно из этих отверстий находится в зоне между грунтозацепами.</t>
  </si>
  <si>
    <t>Снижает шум, создаваемый гусеницей при движении по твердой поверхности или каткам, за счет демпфирования воздушных потоков и вибраций, что делает снегоход более комфортным и менее вредным для окружающей среды.</t>
  </si>
  <si>
    <t>Погрузчик снегоходов</t>
  </si>
  <si>
    <t>Вспомогательное оборудование</t>
  </si>
  <si>
    <t>Погрузчик снегохода включает V-образную выемку для центровки лыжи и средства для выборочной фиксации рампы к базовому элементу в транспортном положении, а также способ загрузки.</t>
  </si>
  <si>
    <t>Обеспечивает простую и безопасную загрузку снегохода в кузов пикапа одним человеком за счет центровки лыж и надежной фиксации рампы.</t>
  </si>
  <si>
    <t>Двухлезвийный полоз для лыжи снегохода (промышленный образец)</t>
  </si>
  <si>
    <t>Промышленный образец двухлезвийного полоза (бегунка) для лыжи снегохода. Форма, орнамент и конфигурация.</t>
  </si>
  <si>
    <t>Улучшает сцепление и управляемость лыжи за счет двух параллельных лезвий.</t>
  </si>
  <si>
    <t>Буксируемый снегоход</t>
  </si>
  <si>
    <t>Шасси выполнено в виде опорной рамы с двигателем и гусеничным движителем. Двигатель расположен в передней части, а передний направляющий вал гусеницы вынесен вперед.</t>
  </si>
  <si>
    <t>Оптимизирует распределение веса для буксируемого снегохода, улучшая его устойчивость при движении по следу буксирующего транспортного средства.</t>
  </si>
  <si>
    <t>Усилитель тормозов для снегохода</t>
  </si>
  <si>
    <t>Устройство состоит из механизма усиления тормозов и механизма управления. Механизм усиления включает тормозной барабан, сервопривод и переходную муфту.</t>
  </si>
  <si>
    <t>Повышает эффективность и безопасность торможения снегохода за счет увеличения тормозного усилия без дополнительных физических затрат водителя.</t>
  </si>
  <si>
    <t>Рама/Кузов</t>
  </si>
  <si>
    <t>Транспортное средство включает раму, сиденье, закрепленное на передней секции рамы, защитную оболочку, закрывающую водителя, и пару лыж для скольжения.</t>
  </si>
  <si>
    <t>Создает защищенную среду для водителя на снегоходе, интегрируя сиденье и защитную оболочку в единую конструкцию рамы.</t>
  </si>
  <si>
    <t>Подвесная система для соединения полозьев с кузовом, которая позволяет перемещать полозья относительно их основных плоскостей в противоположных направлениях, наклоняя кузов.</t>
  </si>
  <si>
    <t>Повышает курсовую устойчивость и управляемость снегохода при движении по наклонным поверхностям и в поворотах.</t>
  </si>
  <si>
    <t>Узловая рама для снегохода</t>
  </si>
  <si>
    <t>Узел рамы включает трансмиссию, соединяющую вал и ведущий вал гусеницы. Один из компонентов трансмиссии, например, ведомая звездочка, установлен на ведущем валу.</t>
  </si>
  <si>
    <t>Обеспечивает высокую жесткость и надежность крепления силового агрегата и трансмиссии на раме снегохода.</t>
  </si>
  <si>
    <t>Трубчатая рама U-образной формы с первым и вторым поперечными стержнями. Второй стержень расположен ближе к изгибу (bight), чем первый, для усиления конструкции.</t>
  </si>
  <si>
    <t>Повышает жесткость и прочность передней части рамы снегохода при сохранении относительно легкого веса трубчатой конструкции.</t>
  </si>
  <si>
    <t>Емкость для смазки системы смазки снегохода</t>
  </si>
  <si>
    <t>Трансмиссия / Тормоз</t>
  </si>
  <si>
    <t>Бак для масла расположен в передней части рамы, имеет выемку (рецесс) в нижней части, рядом с которой сзади расположен тормозной узел.</t>
  </si>
  <si>
    <t>Позволяет компактно разместить тормозную систему и бак, улучшает охлаждение масла за счет вентиляции в передней части.</t>
  </si>
  <si>
    <t>Снегоход с устройством подушки безопасности</t>
  </si>
  <si>
    <t>Рулевое управление / Рама</t>
  </si>
  <si>
    <t>На рулевой колонке (над моторным отсеком) установлена подушка безопасности. Корпус подушки имеет флуоресцентную окраску для быстрого обнаружения.</t>
  </si>
  <si>
    <t>Повышает пассивную безопасность водителя при лобовом столкновении с препятствием (деревом, камнем) на высокой скорости.</t>
  </si>
  <si>
    <t>Механизм подъема снегохода</t>
  </si>
  <si>
    <t>Подвеска / Гусеница</t>
  </si>
  <si>
    <t>Механизм крепится к задней части рамы снегохода. Имеет транспортное положение (приподнят) и рабочее (опущен для подъема задней части).</t>
  </si>
  <si>
    <t>Позволяет приподнимать корму снегохода для обслуживания гусеницы и подвески, замены направляющих без использования домкрата.</t>
  </si>
  <si>
    <t>Фрикционно-приводная бесконечная гусеница для снегохода или вездехода</t>
  </si>
  <si>
    <t>Фрикционная приводная поверхность гусеницы содержит множество женских частей для фрикционного зацепления с множеством мужских частей как минимум одного ведущего колеса.</t>
  </si>
  <si>
    <t>Улучшает передачу крутящего момента от ведущего колеса к гусенице за счет фрикционного зацепления, снижая износ и повышая эффективность в условиях снега.</t>
  </si>
  <si>
    <t>Резиновая гусеница высокоскоростного снегохода и способ изготовления</t>
  </si>
  <si>
    <t>Резиновая гусеница для высокоскоростного снегохода. Корд из арамидного волокна выполнен по замкнутому типу без соединений. Для протектора используется рецептура резины, аналогичная шинам для пересеченной местности.</t>
  </si>
  <si>
    <t>Обеспечивает высокую прочность и износостойкость гусеницы на высоких скоростях. Отсутствие соединений в корде повышает надежность и ресурс гусеницы.</t>
  </si>
  <si>
    <t>Система усилителя руля для снегохода</t>
  </si>
  <si>
    <t>Снегоход содержит раму, двигатель и рулевую систему, установленную на раме. Рулевая система включает вал с первой и второй частями, что обеспечивает интеграцию усилителя.</t>
  </si>
  <si>
    <t>Уменьшает усилие на руле при маневрировании, делая управление снегоходом более легким и комфортным, особенно на высоких скоростях.</t>
  </si>
  <si>
    <t>Снегоход-трансформер</t>
  </si>
  <si>
    <t>Рулевое управление / Лыжа</t>
  </si>
  <si>
    <t>Быстроразъемное соединение направляющей лыжи с рулевым валом выполнено в виде резьбового штифта-оси и резьбового отверстия. Фары расположены симметрично на капоте относительно рулевого колеса.</t>
  </si>
  <si>
    <t>Возможность быстрой трансформации и разборки снегохода для компактного хранения.</t>
  </si>
  <si>
    <t>Инструмент для установки клипс на гусеницу снегохода</t>
  </si>
  <si>
    <t>Гусеница (инструмент)</t>
  </si>
  <si>
    <t>Инструмент для установки клипс на гусеницу снегохода. Содержит корпус с кримпером, актуатор и два элемента для обжатия клипсы вокруг протектора гусеницы.</t>
  </si>
  <si>
    <t>Обеспечивает быстрое, надежное и стандартизированное крепление клипс на гусеничной ленте, что необходимо для взаимодействия с направляющими катками подвески и продлевает срок службы гусеницы.</t>
  </si>
  <si>
    <t>Снегоход, включающий лыжи с килем и полозом</t>
  </si>
  <si>
    <t>Снегоход содержит кузов, рулевой механизм, рулевой вал, соединенный с рулевым механизмом, и лыжи, каждая из которых имеет киль и полоз.</t>
  </si>
  <si>
    <t>Базовая конструкция лыжи с комбинацией киля и полоза для улучшенного сцепления.</t>
  </si>
  <si>
    <t>Убирающиеся и автоматически позиционирующиеся колеса для снегоходов</t>
  </si>
  <si>
    <t>Устройство для немедленного позиционирования колес лыжи снегохода на земле при движении по дороге. Содержит по крайней мере два параллельных колеса, расстояние между которыми чуть больше расстояния между лыжами.</t>
  </si>
  <si>
    <t>Автоматически опускает колеса для движения по асфальту и убирает их при движении по снегу.</t>
  </si>
  <si>
    <t>Европейский патент</t>
  </si>
  <si>
    <t>Рама / Подножки</t>
  </si>
  <si>
    <t>Изобретение относится к компонентам снегохода, таким как рама и подножки. Описана конструкция, повышающая жесткость и облегчающая вес.</t>
  </si>
  <si>
    <t>Повышает структурную жесткость снегохода и улучшает эргономику для водителя, обеспечивая лучший контроль при езде стоя на подножках.</t>
  </si>
  <si>
    <t>Снегоход, содержащий кузовные узлы и агрегаты, взятые от серийного легкового автомобиля: узел двигателя внутреннего сгорания с механической коробкой передач, системы питания, смазки, охлаждения и выпуска.</t>
  </si>
  <si>
    <t>Упрощает производство и обслуживание снегохода за счет использования стандартизированных и доступных автомобильных компонентов, что снижает себестоимость и повышает ремонтопригодность.</t>
  </si>
  <si>
    <t>Гусеничная лента и снеходное транспортное средство</t>
  </si>
  <si>
    <t>Бесконечная гусеничная лента, вращающееся колесо расположено напротив задней части зоны контакта ленты с поверхностью, что снижает сопротивление и износ.</t>
  </si>
  <si>
    <t>Снижает сопротивление качению и увеличивает срок службы гусеницы за счет оптимизации формы и расположения опорных элементов.</t>
  </si>
  <si>
    <t>Задняя подвеска гусеницы с одним упругим элементом для подпружинивания как переднего, так и заднего рычагов. Направляющая может наклоняться между двумя ограничителями.</t>
  </si>
  <si>
    <t>Упрощает конструкцию подвески, снижает вес и стоимость, сохраняя при этом хорошую адаптацию к неровностям.</t>
  </si>
  <si>
    <t>Трансформируемое транспортное средство на лыжах</t>
  </si>
  <si>
    <t>Лыжи / Колесная система</t>
  </si>
  <si>
    <t>Комбинация лыжи и колесного узла для снегохода. Лыжа имеет интегрированный монтажный блок, а колесный узел крепится к этому блоку с помощью бокового крепления. Позволяет легко трансформировать лыжу в колесную опору и обратно.</t>
  </si>
  <si>
    <t>Обеспечивает быструю трансформацию снегохода для движения как по снегу (на лыжах), так и по твердой поверхности (на колесах). Интегрированный монтажный блок повышает прочность и надежность крепления колес.</t>
  </si>
  <si>
    <t>Рулевой трос для снегохода</t>
  </si>
  <si>
    <t>Рулевой трос содержит металлическую проволоку с определенной жесткостью на изгиб (100-300 мН·м). Проволока свита из семи металлических жил диаметром 1.2-1.4 мм, которые, в свою очередь, свиты из семи более тонких проволок.</t>
  </si>
  <si>
    <t>Обеспечивает надежное и долговечное рулевое управление снегоходом. Оптимальная жесткость троса гарантирует четкую передачу усилия от руля к лыжам, предотвращая излишнее трение и люфт, что повышает точность управления.</t>
  </si>
  <si>
    <t>Модульная конструкция</t>
  </si>
  <si>
    <t>Конструкция снегохода объединена в три модуля: передний модуль подвески с поворотными лыжами, двигательный модуль и модуль гусеничного блока, соединенные болтами.</t>
  </si>
  <si>
    <t>Упрощает сборку, разборку и ремонт снегохода. Позволяет быстро заменять крупные узлы (двигатель, гусеницу) в полевых условиях.</t>
  </si>
  <si>
    <t>Легкий снегоходный комплекс «Метелица»</t>
  </si>
  <si>
    <t>Шасси / Подвеска</t>
  </si>
  <si>
    <t>Комплекс включает самоходное шасси с двумя поворотными передними лыжами, силовую установку, трансмиссию на две гусеничные тележки, рулевое колесо и топливный бак.</t>
  </si>
  <si>
    <t>Предназначен для эксплуатации в сложных климатических условиях (глубокий снег, бездорожье) с возможностью буксировки прицепа.</t>
  </si>
  <si>
    <t>Лыжа и передняя гусеничная сборка для снегохода</t>
  </si>
  <si>
    <t>Лыжа / Гусеница</t>
  </si>
  <si>
    <t>Руль, установленный на раме, по меньшей мере частично, впереди сиденья. По меньшей мере одна лыжа и передняя гусеничная сборка расположены впереди основной гусеничной сборки и функционально связаны с рулем для управления.</t>
  </si>
  <si>
    <t>Комбинация лыжи и передней гусеницы улучшает сцепление с передней части снегохода и повышает его проходимость в глубоком снегу.</t>
  </si>
  <si>
    <t>Рулевой вал проходит через третью соединительную часть вдоль оси рулевого управления и поддерживается ею так, что вращается относительно третьей соединительной части. Рулевой вал и первая структурная часть соединены.</t>
  </si>
  <si>
    <t>Обеспечивает компактную и жесткую интеграцию рулевого вала в структуру рамы.</t>
  </si>
  <si>
    <t>Компоновка (Двигатель/Трансмиссия)</t>
  </si>
  <si>
    <t>Снегоход, в котором дроссельный мотор и тормозное оборудование не перекрывают друг друга при виде спереди. Редуктор имеет нижнюю часть с отверстием, сообщающимся с атмосферой.</t>
  </si>
  <si>
    <t>Улучшает компоновку моторного отсека, обеспечивая лучший доступ к компонентам и их охлаждение. Вентиляция редуктора предотвращает повышение давления и утечки масла.</t>
  </si>
  <si>
    <t>Механическая стойка для обслуживания снегохода</t>
  </si>
  <si>
    <t>Лыжи / Стапель</t>
  </si>
  <si>
    <t>Устройство для временного крепления к лыжам снегохода, позволяющее устойчиво установить машину на бок для ремонта и технического обслуживания. Имеет регулируемую высоту.</t>
  </si>
  <si>
    <t>Сильно упрощает проведение технического обслуживания ходовой части и днища в полевых или гаражных условиях, обеспечивая безопасный наклон.</t>
  </si>
  <si>
    <t>Улучшающая крен лыжная подвеска снегохода для езды по глубокому снегу</t>
  </si>
  <si>
    <t>Передняя подвеска / Лыжа</t>
  </si>
  <si>
    <t>Пневматические камеры в подвеске могут заполняться азотом, углекислым газом или их комбинацией вместо воздуха.</t>
  </si>
  <si>
    <t>Возможность настройки жесткости подвески с помощью разных газов.</t>
  </si>
  <si>
    <t>Гусеница и ведущие звездочки для гусеничного транспортного средства</t>
  </si>
  <si>
    <t>Приводная гусеница, в которой второй шаг (между грунтозацепами) равен половине первого шага (между приводными элементами на внутренней стороне). Часть внутренней стороны ленты, соответствующая части внешней стороны между грунтозацепами, имеет выступы.</t>
  </si>
  <si>
    <t>Оптимизирует взаимодействие гусеницы с ведущими звездочками, снижая вибрацию и износ за счет согласования шагов, что приводит к более плавному ходу и увеличенному сроку службы компонентов.</t>
  </si>
  <si>
    <t>Лыжа для установки колесного модуля на лыжное транспортное средство</t>
  </si>
  <si>
    <t>Лыжа для установки колесного модуля, имеющая расширение в зоне армированного участка боковых стенок. Одно или несколько колесных отверстий обеспечивают возможность установки колеса в зоне пола лыжи.</t>
  </si>
  <si>
    <t>Позволяет легко трансформировать лыжу для движения по твердому покрытию (асфальту) путем установки колесного модуля, расширяя сезонность использования снегохода или аналогичного транспортного средства.</t>
  </si>
  <si>
    <t>Лыжа имеет пару направленных вниз килей, образующих снежный канал, и пару крыльев, проходящих вдоль килей. Крылья тоньше, чем основная часть лыжи.</t>
  </si>
  <si>
    <t>Улучшает курсовую устойчивость и сцепление в поворотах за счет направленного снежного канала и аэродинамических крыльев.</t>
  </si>
  <si>
    <t>Ходовая часть / Лыжи</t>
  </si>
  <si>
    <t>Движитель выполнен в виде двух лыж, расположенных по бокам рамы снегохода. Каждая лыжа установлена как минимум на двух L-образных кронштейнах, которые могут вращаться и приводятся в движение цепной передачей.</t>
  </si>
  <si>
    <t>Предложена альтернативная конструкция движителя на основе лыж, а не гусеницы. Вращающиеся L-образные кронштейны позволяют лыжам адаптироваться к рельефу, что может улучшить проходимость и маневренность на некоторых типах снежного покрова.</t>
  </si>
  <si>
    <t>Рама / Лыжи</t>
  </si>
  <si>
    <t>Снегоход содержит раму с опорными поверхностями в виде рулевой и опорных лыж, сиденье и органы управления. Привод механический, предпочтительно с цепной передачей, включающей ведущую звездочку с педалями и ведомую звездочку.</t>
  </si>
  <si>
    <t>Описывает конструкцию снегохода с механическим (вероятно, педальным) приводом, что может быть актуально для легких, недорогих или детских моделей. Конструкция с рулевой и опорными лыжами обеспечивает устойчивость и управляемость.</t>
  </si>
  <si>
    <t>Способ движения снегохода и снегоход для его реализации</t>
  </si>
  <si>
    <t>Рама / Гусеница</t>
  </si>
  <si>
    <t>Снегоход содержит раму с опорными поверхностями в виде лыж, механический привод с цепной передачей и систему преобразования физического усилия водителя.</t>
  </si>
  <si>
    <t>Позволяет использовать физическую силу водителя для движения или торможения, что может служить резервной системой при отказе двигателя.</t>
  </si>
  <si>
    <t>Снегоход (вариант)</t>
  </si>
  <si>
    <t>Ходовая часть / Рама</t>
  </si>
  <si>
    <t>Снегоход имеет раму с опорными поверхностями в виде лыж, механический привод (включая цепной) и средство для преобразования физической силы в движение.</t>
  </si>
  <si>
    <t>Обеспечивает возможность передвижения с использованием мускульной силы в дополнение к мотору, повышая надежность и позволяя заниматься спортом.</t>
  </si>
  <si>
    <t>Гусеница / Подвеска</t>
  </si>
  <si>
    <t>Снегоход имеет раму, бесконечную гусеницу и систему опорных катков, включая ведущие, ведомые и поддерживающие ролики, жестко закрепленные на раме.</t>
  </si>
  <si>
    <t>Упрощает конструкцию ходовой части за счет жесткого крепления поддерживающих роликов, повышает надежность при движении по глубокому снегу.</t>
  </si>
  <si>
    <t>Маневренная гусеница</t>
  </si>
  <si>
    <t>Гусеница имеет грунтозацепы, расположенные под углом к направлению движения, что улучшает сцепление и маневренность.</t>
  </si>
  <si>
    <t>Позволяет снегоходу лучше входить в повороты за счет бокового сцепления грунтозацепов, снижает износ направляющих.</t>
  </si>
  <si>
    <t>Скользящий движитель снегохода</t>
  </si>
  <si>
    <t>Гусеница / Лыжи</t>
  </si>
  <si>
    <t>Движитель выполнен в виде трехлучевой «звезды» с цепным приводом. Лыжи расположены на вершинах лучей и могут вращаться относительно креплений.</t>
  </si>
  <si>
    <t>Альтернативная конструкция движителя, сочетающая свойства колеса и лыжи для движения по рыхлому снегу.</t>
  </si>
  <si>
    <t>Передняя подвеска, соединенная с лыжами, включает шпиндели, линейные силовые элементы и рычаги управления. Ширина каждой лыжи составляет 180-185 мм.</t>
  </si>
  <si>
    <t>Оптимизированная ширина лыж в сочетании с конструкцией подвески обеспечивает улучшенную устойчивость и плавность хода.</t>
  </si>
  <si>
    <t>Временная колесная опора для снегохода</t>
  </si>
  <si>
    <t>Лыжа (вспомогательное устройство)</t>
  </si>
  <si>
    <t>Устройство для временной установки колес на лыжу снегохода. Вертикальная поверхность устройства прижимается к внутренней стороне лыжи и фиксируется болтом, удерживающим лыжу.</t>
  </si>
  <si>
    <t>Позволяет легко перемещать снегоход по твердой поверхности, надевая колеса на лыжи без сложной трансформации.</t>
  </si>
  <si>
    <t>Снегоход содержит по меньшей мере одну ведущую гусеницу и лыжи, которые могут поворачиваться для направления движения. Устройство регулирует схождение лыж.</t>
  </si>
  <si>
    <t>Позволяет регулировать схождение лыж для оптимизации управляемости и торможения.</t>
  </si>
  <si>
    <t>Не подтверждён</t>
  </si>
  <si>
    <t>Транспортное средство содержит раму, движитель с винтом, втулку рулевого вала с рулевым колесом, подседельный штырь с седлом и опорные лыжи, шарнирно соединенные с рамой.</t>
  </si>
  <si>
    <t>Простая и надежная конструкция для легкого снегохода (аэросаней), обеспечивающая базовую управляемость и устойчивость.</t>
  </si>
  <si>
    <t>Гусеничная лента для снегохода</t>
  </si>
  <si>
    <t>Бесконечная гусеничная лента имеет грунтозацепы на внешней стороне, а на внутренней – выступы для взаимодействия с ведущими колесами и опорными катками.</t>
  </si>
  <si>
    <t>Повышает тяговое усилие и износостойкость гусеницы, улучшает сцепление при движении по рыхлому снегу и льду.</t>
  </si>
  <si>
    <t>Подвеска (передняя)</t>
  </si>
  <si>
    <t>Узел подвески, в котором угол наклона шкворня составляет от 0 до 3 градусов относительно вертикали. Дополнительный шаровой шарнир выравнивает первый рычаг подвески относительно второй поперечной оси и продольной оси.</t>
  </si>
  <si>
    <t>Оптимизация угла наклона шкворня улучшает стабильность прямолинейного движения и снижает усилие на руле.</t>
  </si>
  <si>
    <t>Рама / Лыжа</t>
  </si>
  <si>
    <t>Резиновые композиции, армированные волокнами и нановолокнами</t>
  </si>
  <si>
    <t>Гусеница (материал)</t>
  </si>
  <si>
    <t>Резиновая композиция для гусениц с улучшенными характеристиками модуля упругости при растяжении.</t>
  </si>
  <si>
    <t>Повышает износостойкость и долговечность гусеничной ленты.</t>
  </si>
  <si>
    <t>Бесконечная гусеница для тяги внедорожного транспортного средства</t>
  </si>
  <si>
    <t>Бесконечная гусеница для внедорожника, содержащая грунтозацепы. Внешняя концевая часть поперечного выступа выполнена с возможностью изгиба относительно его базовой части при контакте со снегом.</t>
  </si>
  <si>
    <t>Улучшает тяговые свойства гусеницы за счет оптимизированной геометрии грунтозацепов, которые деформируются для лучшего сцепления, и повышает долговечность конструкции.</t>
  </si>
  <si>
    <t>Многоадаптируемое моторизованное тяговое устройство</t>
  </si>
  <si>
    <t>Система для создания тяги на снегу и льду, где каждое тяговое устройство имеет пневматический привод с питанием от сжатого углекислого газа (CO₂).</t>
  </si>
  <si>
    <t>Активная система тяги для лыж, улучшающая сцепление на твердом льду или склонах.</t>
  </si>
  <si>
    <t>Гусеничный снегоход нового типа</t>
  </si>
  <si>
    <t>Корпус снегохода, электродвигатель, кабина, рулевая колонка, ветровое стекло, первое амортизационное устройство, опорная штанга, гусеница, ведущее колесо, привод и лыжи.</t>
  </si>
  <si>
    <t>Улучшенная компоновка узлов для повышения надежности и упрощения обслуживания.</t>
  </si>
  <si>
    <t>Гусеница (привод)</t>
  </si>
  <si>
    <t>Приводное устройство для бесконечной гусеницы снегохода. Гусеница имеет внешнюю и внутреннюю поверхности, множество выступающих грунтозацепов на внешней стороне, множество ведущих выступов на внутренней стороне и множество отверстий.</t>
  </si>
  <si>
    <t>Оптимизирует взаимодействие ведущего колеса с гусеницей, повышая надежность привода и снижая износ.</t>
  </si>
  <si>
    <t>Стабилизирующая вставка для снегохода</t>
  </si>
  <si>
    <t>Подвеска / Лыжа</t>
  </si>
  <si>
    <t>Верхняя часть вставки имеет полость, адаптированную для размещения рычага снегохода. Стенка полости верхней части выполнена под углом для сопряжения с рычагом.</t>
  </si>
  <si>
    <t>Улучшает стабилизацию лыжи или рычага подвески, снижая вибрации и повышая точность управления.</t>
  </si>
  <si>
    <t>Передний кузов для снегохода</t>
  </si>
  <si>
    <t>Рама (кузов)</t>
  </si>
  <si>
    <t>Передний кузов включает носовой обтекатель, пару боковых панелей и капот, закрывающий переднюю часть рамы. Носовой обтекатель, боковые панели и капот предпочтительно изготовлены из пластика.</t>
  </si>
  <si>
    <t>Облегчает доступ к двигателю и снижает вес передней части.</t>
  </si>
  <si>
    <t>Наконечник лыжи снегохода</t>
  </si>
  <si>
    <t>Наконечник лыжи снегохода содержит корпус с нижней поверхностью для контакта со снегом, верхней поверхностью для контакта с нижней поверхностью лыжи, а также правой и левой боковыми кромками.</t>
  </si>
  <si>
    <t>Улучшает управляемость снегохода на глубоком снегу, увеличивая площадь контакта передней части лыжи и предотвращая зарывание.</t>
  </si>
  <si>
    <t xml:space="preserve">Действует </t>
  </si>
  <si>
    <t>Моторизованное тяговое устройство для лыж</t>
  </si>
  <si>
    <t>Система для создания тяги на снежных и ледяных поверхностях, используемая с лыжами. Содержит по крайней мере одно тяговое устройство для каждой из пары лыж с регулируемым датчиком наклона.</t>
  </si>
  <si>
    <t>Позволяет установить на лыжи снегохода активную систему тяги для улучшения сцепления.</t>
  </si>
  <si>
    <t>Деформируемая направляющая и гусеничная система</t>
  </si>
  <si>
    <t>Гусеничная система включает по крайней мере одну упруго деформируемую часть, выполненную из материала, допускающего деформацию или прогиб в вертикальном направлении.</t>
  </si>
  <si>
    <t>Повышает плавность хода и адаптацию гусеницы к неровностям поверхности, снижая ударные нагрузки на раму и подвеску снегохода.</t>
  </si>
  <si>
    <t>Подъемное устройство для моторизованного снегохода</t>
  </si>
  <si>
    <t>Устройство для подъема и фиксации заднего гусеничного узла и передней лыжной стойки снегохода в приподнятом положении. Оснащено колесами для устойчивого маневрирования по твердой поверхности.</t>
  </si>
  <si>
    <t>Упрощает транспортировку и обслуживание снегохода по асфальту или в гараже, предотвращая износ гусеницы и лыж.</t>
  </si>
  <si>
    <t>Сдвоенное гидравлическое устройство</t>
  </si>
  <si>
    <t>Второй конец шатуна соединяется с рулевым зажимом, установленным на рулевой колонке, через шарнир. Шарнир содержит первый и второй элементы для обеспечения подвижности.</t>
  </si>
  <si>
    <t>Улучшает отзывчивость и точность рулевого управления снегохода за счет использования гидравлического усилителя в сдвоенной конфигурации.</t>
  </si>
  <si>
    <t>Шасси для саней</t>
  </si>
  <si>
    <t>Шасси / Лыжа</t>
  </si>
  <si>
    <t>Нижняя часть санного шасси содержит только одну лыжу, расположенную по центру под верхней частью. Лыжа частично или полностью выполнена из гнущегося материала. Передняя часть лыжи, около места крепления к верхней части, расширена.</t>
  </si>
  <si>
    <t>Центральная лыжа из гнущегося материала обеспечивает высокую маневренность и устойчивость саней (или снегохода) на поворотах за счет изгиба. Расширенная передняя часть улучшает сцепление с поверхностью и предотвращает зарывание.</t>
  </si>
  <si>
    <t>Опорный каток и задняя подвеска гусеничного транспортного средства</t>
  </si>
  <si>
    <t>Опорный каток для гусеницы имеет продольный профильный паз для установки на скользящий полоз задней подвески и вырез в зоне крепления.</t>
  </si>
  <si>
    <t>Снижает износ гусеницы и направляющих, улучшает скольжение по полозьям подвески, предотвращает налипание снега и наледи.</t>
  </si>
  <si>
    <t>Сани для снегохода</t>
  </si>
  <si>
    <t>Лыжи / Рама</t>
  </si>
  <si>
    <t>Сани (прицеп) содержат несущую раму с двумя задними лыжами, переднюю поворотную стойку с рулем, педалями и ножным тормозом.</t>
  </si>
  <si>
    <t>Позволяет буксировать пассажирские или грузовые сани за снегоходом, при этом сани имеют собственное рулевое управление и тормоз для безопасности.</t>
  </si>
  <si>
    <t>Конструкция содержит центральный лонжерон с внутренней полостью, в которой размещен топливный бак. Бак имеет выемку на дне для размещения проводки или трубок.</t>
  </si>
  <si>
    <t>Позволяет эффективно использовать внутреннее пространство рамы для увеличения объема топливного бака и защиты коммуникаций от повреждений.</t>
  </si>
  <si>
    <t>Система самовытаскивания гусеничной машины</t>
  </si>
  <si>
    <t>Система включает гусеничную цепь со встроенными поперечинами и лебедку, которая крепится одним концом к гусенице, а другим к внешнему объекту.</t>
  </si>
  <si>
    <t>Позволяет выбраться из снежного плена, используя гусеницу в качестве якоря для лебедки.</t>
  </si>
  <si>
    <t>Разборный снегоход</t>
  </si>
  <si>
    <t>Содержит рулевую рейку с рулевой колонкой, рулевое колесо, раму, сиденье, заднюю опору-гусеничный движитель, двигатель над ним. Конструктивные элементы разъемно соединены друг с другом.</t>
  </si>
  <si>
    <t>Возможность быстрой разборки и компактного хранения или транспортировки снегохода.</t>
  </si>
  <si>
    <t>Базовое шасси, к которому закреплен по крайней мере один контактный элемент (колесо, конек, гусеница или поплавок). Наклоняемая рама может наклоняться относительно базового шасси. Рулевая колонка шарнирно соединена с наклоняемой рамой.</t>
  </si>
  <si>
    <t>Позволяет транспортному средству наклоняться в поворотах, сохраняя контакт с поверхностью, что повышает устойчивость и маневренность.</t>
  </si>
  <si>
    <t>Модуль управления дроссельной заслонкой и транспортное средство</t>
  </si>
  <si>
    <t>Муфта включает трубчатую часть, охватывающую рулевое колесо и жестко прикрепленную к нему. Корпус рычага газа шарнирно соединен с трубчатой частью муфты.</t>
  </si>
  <si>
    <t>Интеграция управления дросселем в рулевую колонку.</t>
  </si>
  <si>
    <t>Снегоход и топливный бак снегохода</t>
  </si>
  <si>
    <t>Рама / Топливный бак</t>
  </si>
  <si>
    <t>Топливный бак образует лапы, продолжающиеся внутрь канала. Лапы расположены между платформой для аккумулятора и верхней частью туннеля.</t>
  </si>
  <si>
    <t>Компактная компоновка топливного бака и аккумулятора.</t>
  </si>
  <si>
    <t>Шасси гусеничного транспортного средства с полым вкладышем</t>
  </si>
  <si>
    <t>Шасси / Рама</t>
  </si>
  <si>
    <t>Шасси содержит приводной вал, туннель, заднюю подвеску и гусеницу, а также съемный полый вкладыш, устанавливаемый в свободную полость между гусеницей и элементами рамы.</t>
  </si>
  <si>
    <t>Вкладыш можно использовать для хранения инструментов или топлива, а также для изменения плавучести или жесткости конструкции шасси.</t>
  </si>
  <si>
    <t>Система штабелируемых контейнеров</t>
  </si>
  <si>
    <t>Рама (крепления)</t>
  </si>
  <si>
    <t>Базовое крепление контейнера содержит раму, язычок, прикрепленный к раме на первом конце и адаптированный для вставки в первое крепежное устройство транспортного средства, и анкер, прикрепленный к раме на втором конце.</t>
  </si>
  <si>
    <t>Позволяет надежно крепить контейнеры к снегоходу для перевозки грузов.</t>
  </si>
  <si>
    <t>Топливный бак снегохода</t>
  </si>
  <si>
    <t>Рулевой кронштейн, вращающийся вокруг рулевой колонны, непосредственно соединен с верхней частью верхней стенки топливного бака и с передней опорой.</t>
  </si>
  <si>
    <t>Топливный бак интегрирован в силовую структуру передней части.</t>
  </si>
  <si>
    <t>Опорное крепление шипа гусеницы снегохода</t>
  </si>
  <si>
    <t>Шипы гусеницы</t>
  </si>
  <si>
    <t>Многосоставная опора шипа гусеницы, в которой высота центрального опорного фланца практически равна высоте по крайней мере одного из первого и второго бобышек, а центральный опорный фланец включает в себя определенные элементы.</t>
  </si>
  <si>
    <t>Обеспечивает более надежное и долговечное крепление шипов к гусенице, предотвращая их вырывание и повреждение гусеничной ленты при интенсивной эксплуатации.</t>
  </si>
  <si>
    <t>Каждая из правой и левой подвесок включает амортизатор, способный расширяться и сжиматься в соответствии с вертикальным движением нижнего рычага, и пружину.</t>
  </si>
  <si>
    <t>Описывает базовую конструкцию независимой подвески с амортизатором и пружиной для улучшения ходовых качеств.</t>
  </si>
  <si>
    <t>Съемный поплавок для снегохода</t>
  </si>
  <si>
    <t>Дополнительное оборудование</t>
  </si>
  <si>
    <t>Съемный поплавок, крепящийся к задней части снегохода, обеспечивающий плавучесть. Позволяет снегоходу двигаться по воде или не тонуть при провале под лед.</t>
  </si>
  <si>
    <t>Расширяет возможности применения снегохода, позволяя преодолевать водные преграды или повышая безопасность при движении по тонкому льду и замёрзшим водоёмам.</t>
  </si>
  <si>
    <t>Лыжа / Шпиндель</t>
  </si>
  <si>
    <t>Топливный бак и рама снегохода</t>
  </si>
  <si>
    <t>Передняя опора и топливный бак соединены вместе в своих верхних частях. Каждая из передней опоры и топливного бака содержит верхнюю часть.</t>
  </si>
  <si>
    <t>Топливный бак интегрирован в структуру рамы, повышая общую жесткость.</t>
  </si>
  <si>
    <t>Снегоход-буксировщик</t>
  </si>
  <si>
    <t>Рама/Буксир</t>
  </si>
  <si>
    <t>Буксировщик на базе снегохода включает опорную раму с гусеничным движителем, на которой установлен мотоблок, кинематически с ним связанный. Рама оснащена сцепным устройством для волочения саней.</t>
  </si>
  <si>
    <t>Позволяет быстро преобразовать мотоблок в транспортное средство для перевозки грузов по снегу, используя стандартные компоненты, что повышает универсальность и полезность мотоблока в зимний период.</t>
  </si>
  <si>
    <t>Носок подножки для снегохода</t>
  </si>
  <si>
    <t>Подножка/Редуктор</t>
  </si>
  <si>
    <t>Содержит редуктор, соединенный с двигателем и гусеницей, расположенный с одной стороны продольной центральной плоскости, и крышку цепной передачи, закрывающую редуктор и соединенную с рамой.</t>
  </si>
  <si>
    <t>Улучшает защиту редуктора и обеспечивает дополнительную опору для ноги водителя, повышая надежность трансмиссии и комфорт при езде.</t>
  </si>
  <si>
    <t>Демпфер лыжи снегохода</t>
  </si>
  <si>
    <t>Подвеска лыжи</t>
  </si>
  <si>
    <t>Эластомерный демпфер для гашения колебаний между рулевым шпинделем и лыжей, имеющий первую поверхность предварительного натяга, расположенную впереди оси поворота при установке.</t>
  </si>
  <si>
    <t>Снижает вибрации и удары, передающиеся от лыжи на руль, что уменьшает усталость рук водителя и повышает комфорт управления на неровных поверхностях.</t>
  </si>
  <si>
    <t>Устройство подвески снежного транспортного средства</t>
  </si>
  <si>
    <t>Снежное транспортное средство содержит раму, гусеницу, скользящую раму для гусеницы и конструкцию подвески, которая включает продольный стержень, соединяющий скользящую раму с рамой транспортного средства.</t>
  </si>
  <si>
    <t>Упрощает конструкцию подвески и улучшает передачу нагрузок между гусеницей и рамой.</t>
  </si>
  <si>
    <t>Тяговое устройство</t>
  </si>
  <si>
    <t>Тяговое устройство для установки на опорную поверхность, предназначенное для взаимодействия с гусеницей снегохода. Содержит множество продольных ребер.</t>
  </si>
  <si>
    <t>Улучшает сцепление гусеницы на обледенелых участках или при погрузке/выгрузке.</t>
  </si>
  <si>
    <t>Снегоходы</t>
  </si>
  <si>
    <t>Рулевая система содержит первый рычаг акселератора, соединенный с рулевой колонкой на уровне руля, и второй рычаг акселератора, соединенный с рулевой колонкой на уровне сиденья.</t>
  </si>
  <si>
    <t>Два варианта управления газом для разных положений водителя.</t>
  </si>
  <si>
    <t>Снегоход с возможностью быстрого переключения режимов движения</t>
  </si>
  <si>
    <t>Кузов имеет передние и задние двери для быстрой смены конфигурации.</t>
  </si>
  <si>
    <t>Упрощает доступ к узлам и может трансформироваться для разных задач.</t>
  </si>
  <si>
    <t>Рама детского снегохода</t>
  </si>
  <si>
    <t>Рама детского снегохода, включающая боковую пластину задней рамы, соединенную с педальной пластиной, и заднюю соединительную трубу, закрепленную над педальной пластиной.</t>
  </si>
  <si>
    <t>Обеспечивает безопасную и прочную конструкцию рамы для детского снегохода.</t>
  </si>
  <si>
    <t>Рулевое устройство детского снегохода</t>
  </si>
  <si>
    <t>Левое и правое ограничительные блоки симметрично расположены относительно рулевой колонки для ограничения угла поворота.</t>
  </si>
  <si>
    <t>Обеспечивает безопасное ограничение угла поворота руля для детского снегохода.</t>
  </si>
  <si>
    <t>Увеличенные выступы грунтозацепов расположены и спроектированы таким образом, чтобы повысить жесткость нижней ветви бесконечной гусеницы в продольном направлении.</t>
  </si>
  <si>
    <t>Повышает жесткость гусеницы на разрыв и устойчивость к деформации под нагрузкой.</t>
  </si>
  <si>
    <t>Снежный транспорт</t>
  </si>
  <si>
    <t>Лыжи / Запуск двигателя</t>
  </si>
  <si>
    <t>Снежный транспорт (снегоход) содержит кузов, седло, лыжу, двигатель, стартер и литиевый силовой модуль, причем стартер электрически связан с этим модулем.</t>
  </si>
  <si>
    <t>Литиевый модуль обеспечивает надежный и легкий запуск двигателя в холодных условиях, а также может питать дополнительное оборудование, снижая общий вес снегохода.</t>
  </si>
  <si>
    <t>Полезная модель относится к транспортным средствам, способным передвигаться по снегу и льду, а именно к конструкции снегохода с гусеничным движителем. Технический результат — упрощение конструкции снегохода при сохранении эксплуатационных свойств.</t>
  </si>
  <si>
    <t>Упрощение конструкции снегохода за счет оптимизации компоновки и уменьшения количества деталей. Это может привести к снижению стоимости производства, облегчению обслуживания и повышению надежности.</t>
  </si>
  <si>
    <t>Передняя лыжная подвеска для снегохода и способ её установки</t>
  </si>
  <si>
    <t>Одно-лыжная сборка для снегохода, изначально предназначенного для двух лыж. Содержит первый и второй наборы точек крепления к раме, а также узел поворота (шкворень) для установки лыжи.</t>
  </si>
  <si>
    <t>Позволяет переоборудовать двух-лыжный снегоход в однолыжный для повышения маневренности или адаптации к разным условиям.</t>
  </si>
  <si>
    <t>Суженный короткий туннель для снегохода</t>
  </si>
  <si>
    <t>Вторая ширина туннеля меньше ширины гусеницы. Снегоход содержит по меньшей мере одну переднюю лыжу для управления и бесконечную гусеницу для движения.</t>
  </si>
  <si>
    <t>Уменьшенная ширина туннеля снижает сопротивление снега.</t>
  </si>
  <si>
    <t>Шасси четырехместного снегохода и сани</t>
  </si>
  <si>
    <t>Шасси четырехместного снегохода, содержащее конек (лыжу), рулевую систему, раму и тормозную систему. Рама состоит из передней и задней частей, соединенных продольной балкой.</t>
  </si>
  <si>
    <t>Предлагает модульную конструкцию шасси для многоместного снегохода, что упрощает производство и сборку, а также обеспечивает структурную целостность и безопасность.</t>
  </si>
  <si>
    <t>Гусеничное транспортное средство</t>
  </si>
  <si>
    <t>Узел снегохода включает радиатор для отвода тепла от двигателя, а множество сквозных проходов расположены рядом как минимум с частью радиатора, а также множество приподнятых выступов.</t>
  </si>
  <si>
    <t>Улучшает охлаждение двигателя за счет интеграции воздушных каналов в конструкцию, что повышает эффективность теплоотвода в условиях обледенения.</t>
  </si>
  <si>
    <t>Бесконтактное устройство для измерения натяжения гусеницы снегохода</t>
  </si>
  <si>
    <t>Устройство для измерения натяжения бесконечной гусеницы содержит вал с полым поперечным сечением, штифт, частично вставленный в отверстие верхнего конца вала, и пружинный механизм.</t>
  </si>
  <si>
    <t>Позволяет точно измерять натяжение гусеницы без специальных инструментов, что упрощает обслуживание.</t>
  </si>
  <si>
    <t>Вентилируемая лыжа с модифицированным килем</t>
  </si>
  <si>
    <t>Лыжа имеет вентиляционные отверстия для удаления снега из-под лыжи в пространство над лыжей и модифицированный киль, обеспечивающий лучший и более легкий контроль направления.</t>
  </si>
  <si>
    <t>Улучшает управляемость и предотвращает «зарывание» лыжи в глубоком снегу за счет активного удаления снега.</t>
  </si>
  <si>
    <t>Композитный корпус снегохода и способ его соединения и сборки</t>
  </si>
  <si>
    <t>Задняя рама из композитного материала соединяется с задним корпусом с помощью винтов M3 и ST3 со стальными резьбовыми втулками. Описан процесс сборки и склеивания.</t>
  </si>
  <si>
    <t>Использование композитных материалов позволяет снизить вес снегохода и повысить его прочность. Предложенный способ соединения с помощью винтов и резьбовых втулок обеспечивает надежное и ремонтопригодное крепление кузовных панелей к раме.</t>
  </si>
  <si>
    <t>Усилитель направляющей гусеницы снегохода</t>
  </si>
  <si>
    <t>Способ усиления монорельсовой направляющей (подвески) снегохода включает крепление первого усилителя к первой стороне направляющей. Направляющая имеет первую и вторую стороны, передний и задний концы.</t>
  </si>
  <si>
    <t>Усиление направляющей гусеницы повышает ее жесткость и устойчивость к изгибу и скручиванию. Это особенно важно для спортивных снегоходов, испытывающих высокие нагрузки при прыжках и агрессивном вождении, продлевая срок службы подвески.</t>
  </si>
  <si>
    <t>Лыжная сборка с регулировкой давления киля</t>
  </si>
  <si>
    <t>Лыжная сборка для снежного транспортного средства, содержащая корпус лыжи с верхней поверхностью (для крепления шпинделя) и нижней поверхностью с килем. Лыжный шпиндель нижним концом шарнирно соединен с креплением на корпусе лыжи.</t>
  </si>
  <si>
    <t>Возможность регулировки давления киля позволяет адаптировать управляемость снегохода под разные типы снежного покрытия.</t>
  </si>
  <si>
    <t>Колесное снежное транспортное средство, лыжа и узел</t>
  </si>
  <si>
    <t>Лыжа для снежного транспортного средства состоит из передней части, средней части, задней части, верхней поверхности, нижней поверхности и опоры шпинделя, которая выступает вверх от верхней поверхности и расположена в средней части лыжи.</t>
  </si>
  <si>
    <t>Обеспечивает улучшенное крепление шпинделя к лыже, повышая прочность и управляемость.</t>
  </si>
  <si>
    <t>Двухлыжевый снегоход</t>
  </si>
  <si>
    <t>Передняя вилка зафиксирована защелкой в месте соединения соединительного механизма с рамой. Новая снежная доска (лыжа) имеет специальную конструкцию для улучшения скольжения.</t>
  </si>
  <si>
    <t>Упрощенная фиксация передней вилки облегчает сборку и разборку снегохода.</t>
  </si>
  <si>
    <t>Гусеничная система для тяги транспортного средства</t>
  </si>
  <si>
    <t>Ведущее колесо для привода гусеницы. Удлиненная опора содержит направляющую, проходящую в продольном направлении вдоль нижней ветви гусеницы, с скользящей поверхностью для контакта с внутренней стороной гусеницы.</t>
  </si>
  <si>
    <t>Улучшает распределение нагрузки и снижает износ гусеницы.</t>
  </si>
  <si>
    <t>Система подножек для снегохода с эвакуацией снега</t>
  </si>
  <si>
    <t>Подножка</t>
  </si>
  <si>
    <t>Система подножек для снегохода, включающая подножку, простирающуюся от проксимального до дистального конца, крыло, закрывающее проксимальную часть для формирования носового кармана, и как минимум одно сквозное отверстие для эвакуации снега, проходящее через проксимальную часть.</t>
  </si>
  <si>
    <t>Улучшает сцепление ног водителя с подножкой за счет удаления налипающего снега, что повышает безопасность и контроль над снегоходом в сложных зимних условиях.</t>
  </si>
  <si>
    <t>Защитная пластина и защитник привода гусеницы</t>
  </si>
  <si>
    <t>Защита гусеницы/Рама</t>
  </si>
  <si>
    <t>Снегоход содержит первый защитник привода гусеницы, покрывающий первый амортизатор нижнего положения, и второй защитник, покрывающий второй амортизатор. Защитники включают ребра для отклонения.</t>
  </si>
  <si>
    <t>Защищает нижнюю часть снегохода и привод гусеницы от ударов о скрытые препятствия (камни, лёд).</t>
  </si>
  <si>
    <t>Тормозной узел для снегохода</t>
  </si>
  <si>
    <t>Тормозная система</t>
  </si>
  <si>
    <t>Снегоход содержит раму с тоннелем, силовой агрегат, поддерживаемый рамой, и тормозной узел, расположенный внутри тоннеля.</t>
  </si>
  <si>
    <t>Интеграция тормозной системы в тоннель для защиты от снега и льда.</t>
  </si>
  <si>
    <t>Снегоход с функцией самоочистки от снега</t>
  </si>
  <si>
    <t>Гусеница / Рама</t>
  </si>
  <si>
    <t>Снегоход содержит раму, на которой с одной стороны установлен дизельный двигатель с узлом ременной передачи. На поверхности узла передачи установлена движущаяся гусеница. Конструкция направлена на предотвращение налипания снега на ходовую часть.</t>
  </si>
  <si>
    <t>Решает проблему обмерзания и налипания снега на гусеницу и другие элементы ходовой части, что особенно актуально при движении по рыхлому или мокрому снегу. Повышает надежность и проходимость снегохода в сложных зимних условиях.</t>
  </si>
  <si>
    <t>Топливный бак</t>
  </si>
  <si>
    <t>Рама / Шасси</t>
  </si>
  <si>
    <t>Снегоход имеет передний и задний конец, кузов в виде шасси или рамы, который включает задний туннель, опору двигателя и другие элементы. Топливный бак интегрирован в конструкцию.</t>
  </si>
  <si>
    <t>Описывает конструкцию снегохода и расположение на нем топливного бака. Интеграция бака в общую структуру рамы может повысить жесткость кузова и улучшить компоновку, освобождая место для других компонентов.</t>
  </si>
  <si>
    <t>Конструкция задней подвески снегохода содержит раму гусеницы и натяжные ролики на одном из ее концов.</t>
  </si>
  <si>
    <t>Обеспечивает правильное натяжение гусеницы и улучшенное сцепление с поверхностью за счет регулировки положения натяжных роликов.</t>
  </si>
  <si>
    <t>Выпускная система для двигателя</t>
  </si>
  <si>
    <t>Двигатель / Рама</t>
  </si>
  <si>
    <t>Снегоход содержит раму, лыжу, двигатель, выпускной коллектор и турбокомпрессор, соединенный с выпускной трубой.</t>
  </si>
  <si>
    <t>Улучшает отвод выхлопных газов, повышает мощность двигателя за счет турбонаддува и снижает температуру в моторном отсеке.</t>
  </si>
  <si>
    <t>Задняя защитная штанга снегохода с рулевым управлением</t>
  </si>
  <si>
    <t>Рама / Защита</t>
  </si>
  <si>
    <t>Защитная штанга задней части снегохода, состоящая из тела штанги, двух резьбовых втулок, левой и правой торцевых пластин и двух фиксирующих стержней. Тело штанги включает опорную пластину и штангу.</t>
  </si>
  <si>
    <t>Обеспечивает защиту задней части снегохода и опорного узла рулевого управления от повреждений при движении по пересеченной местности.</t>
  </si>
  <si>
    <t>Рама / Гусеница / Лыжа</t>
  </si>
  <si>
    <t>Снегоход содержит раму, приводную сборку, поддерживаемую рамой, бесконечную гусеницу, силовую установку (двигатель и трансмиссию), множество лыж, переднюю и заднюю подвески.</t>
  </si>
  <si>
    <t>Комплексная конструкция снегохода, объединяющая все ключевые узлы.</t>
  </si>
  <si>
    <t>Колесное устройство для лыжи снегохода</t>
  </si>
  <si>
    <t>Ручка, прикрепленная к дистальному концу рычага, имеет поверхность для захвата наконечника лыжи. Удерживающий элемент прикреплен к ручке и предназначен для фиксации на лыже.</t>
  </si>
  <si>
    <t>Облегчает подъем и перемещение передней части снегохода.</t>
  </si>
  <si>
    <t>Дистанционно управляемое рекреационное транспортное средство для буксировки людей</t>
  </si>
  <si>
    <t>Рама/Гусеница</t>
  </si>
  <si>
    <t>Транспортное средство имеет контроллер, два ведомых гусеничных узла с электродвигателями, соединенных с рамой, и трос, соединенный с рамой.</t>
  </si>
  <si>
    <t>Дистанционно управляемый буксировщик для лыжников или сноубордистов.</t>
  </si>
  <si>
    <t>Рама снегохода (промышленный образец)</t>
  </si>
  <si>
    <t>Промышленный образец рамы снегохода (форма и конфигурация).</t>
  </si>
  <si>
    <t>Охрана дизайна рамы.</t>
  </si>
  <si>
    <t>Электронные системы для электрических транспортных средств</t>
  </si>
  <si>
    <t>Силовая установка</t>
  </si>
  <si>
    <t>Электронные системы управления тягой и зарядкой для электромобилей, включая снегоходы. Включает силовой электронный модуль для соединения батареи с электродвигателем.</t>
  </si>
  <si>
    <t>Обеспечивает эффективное распределение энергии между батареей и мотором, что критически важно для динамики и запаса хода электрического снегохода.</t>
  </si>
  <si>
    <t>Универсальная колесная система с адаптерной пластиной</t>
  </si>
  <si>
    <t>Система предназначена для установки колес на лыжу снегохода с помощью адаптерной пластины. Лыжа крепится к снегоходу болтом, а адаптерная пластина фиксируется к лыже как минимум через этот же болт. Описана левосторонняя адаптерная пластина для левой лыжи.</t>
  </si>
  <si>
    <t>Позволяет легко и быстро устанавливать колеса на лыжи снегохода для его транспортировки по твердому покрытию, не повреждая лыжи и обеспечивая надежное крепление. Конструкция адаптера упрощает процесс монтажа.</t>
  </si>
  <si>
    <t>Убирающаяся колесная система с двойным шарниром</t>
  </si>
  <si>
    <t>Убирающаяся колесная система для лыжи снегохода. Содержит опорную пластину, соединяемую с лыжей, и привод, который включает ведущий и ведомый сегменты, образующие узел двойного шарнира с первой осью вращения.</t>
  </si>
  <si>
    <t>Конструкция с двойным шарниром обеспечивает более компактное и надежное убирание колес под лыжу. Это уменьшает сопротивление при движении по снегу и защищает колесный механизм от повреждений, а также упрощает управление системой.</t>
  </si>
  <si>
    <t>Опорная пластина грунтозацепа гусеницы снегохода</t>
  </si>
  <si>
    <t>Опорная пластина (бэкер) для грунтозацепа (шипа) гусеницы снегохода. Множество таких пластин с грунтозацепами крепятся к гусенице. Сама пластина изготовлена из пластика, а грунтозацеп — из металла.</t>
  </si>
  <si>
    <t>Пластиковый бэкер снижает вес и стоимость узла, обеспечивая при этом надежную опору для металлического грунтозацепа. Такая конструкция улучшает сцепление гусеницы со льдом и утрамбованным снегом, повышая тягу и управляемость.</t>
  </si>
  <si>
    <t>Модульный снегоход</t>
  </si>
  <si>
    <t>Снегоход содержит переднюю раму и несколько эластичных тросов. Первые концы тросов соединены с передней рамой, а вторые — с рулевой сошкой. Такая конструкция обеспечивает модульность и упрощает сборку.</t>
  </si>
  <si>
    <t>Модульная конструкция упрощает производство, обслуживание и модернизацию снегохода. Эластичные тросы в рулевом управлении могут обеспечивать дополнительную амортизацию и центровку руля, повышая комфорт и точность управления.</t>
  </si>
  <si>
    <t>Теплообменник для электрического снегохода</t>
  </si>
  <si>
    <t>Система охлаждения / Рама</t>
  </si>
  <si>
    <t>Электрический снегоход оснащен системой жидкостного охлаждения аккумуляторной батареи и зарядного устройства. Насос прогоняет охлаждающую жидкость, а теплообменник расположен в туннеле или над ним.</t>
  </si>
  <si>
    <t>Позволяет эффективно отводить тепло от батареи и зарядного устройства при высоких нагрузках, увеличивая ресурс электроники и безопасность эксплуатации.</t>
  </si>
  <si>
    <t>Гусеница снегохода</t>
  </si>
  <si>
    <t>Гусеничная лента содержит на внешней стороне противобуксовочные площадки и пластины, расположенные с интервалами вдоль внешней стенки гусеницы.</t>
  </si>
  <si>
    <t>Улучшает сцепление со снежной или ледяной поверхностью, снижает пробуксовку при трогании с места и на подъемах, повышает проходимость.</t>
  </si>
  <si>
    <t>Ледовый скребок для снегоходов</t>
  </si>
  <si>
    <t>Лыжи / Тормоз</t>
  </si>
  <si>
    <t>Устройство шарнирно крепится к лыже или раме и имеет гребень, контактирующий со льдом. При повороте ориентация меняется для лучшего сцепления.</t>
  </si>
  <si>
    <t>Позволяет улучшить управляемость на ледяных участках трассы за счет механического царапания льда, предотвращает занос.</t>
  </si>
  <si>
    <t>Гусеничный движитель расположен внутри рамы между лонжеронами. Направляющий вал установлен в подшипниках, а балансиры выполнены в виде пластин на пружинных петлях.</t>
  </si>
  <si>
    <t>Обеспечивает компактное размещение гусеницы внутри рамы, улучшает натяжение и амортизацию за счет подпружиненных балансиров.</t>
  </si>
  <si>
    <t>Электромобиль с дистанционной активацией</t>
  </si>
  <si>
    <t>Описана общая компоновка электромобиля (снегохода): туннель, задняя подвеска с амортизаторами, поддерживающая ведущую гусеницу.</t>
  </si>
  <si>
    <t>Добавлен из-за явного описания механики подвески, несмотря на электронную начинку.</t>
  </si>
  <si>
    <t>Конструкция крепления скользящей пластины для грузовых саней</t>
  </si>
  <si>
    <t>Лыжа (сани)</t>
  </si>
  <si>
    <t>Крепление лыжи к раме грузовых саней. Лыжа в средней части оснащена соединительным седлом. Рама включает шарнирно-опорную раму, установленную на соединительном седле.</t>
  </si>
  <si>
    <t>Обеспечивает надежное и подвижное крепление лыжи к грузовым саням для буксировки снегоходом.</t>
  </si>
  <si>
    <t>Ледовый скребок (Ice Scratcher)</t>
  </si>
  <si>
    <t>Способ сборки ледового скребка на снегоходе включает установку основания на заднюю подвеску так, чтобы часть основания совпадала по оси с колесом гусеницы. Основание содержит спиральную пружину.</t>
  </si>
  <si>
    <t>Обеспечивает подачу льда/снега на гусеницу для смазки и охлаждения при движении по твердому льду.</t>
  </si>
  <si>
    <t>Шпиндель для рекреационного транспортного средства</t>
  </si>
  <si>
    <t>Шпиндель содержит крепление рулевой тяги, крепление нижнего рычага управления, основание с креплением лыжи (определяющим ось вращения) и корпус шпинделя, проходящий между ними.</t>
  </si>
  <si>
    <t>Оптимизированная геометрия шпинделя улучшает управляемость и распределение нагрузок между подвеской и лыжей.</t>
  </si>
  <si>
    <t>Передняя подвеска для электрического снегохода</t>
  </si>
  <si>
    <t>Европейский союз</t>
  </si>
  <si>
    <t>Электрический снегоход содержит бесконечную гусеницу, роликовый тоннель для гусеницы, раму с передней частью, которая включает две верхние части подвески, а также углы развала и кастора.</t>
  </si>
  <si>
    <t>Оптимизирует геометрию передней подвески для электрического снегохода, улучшая управляемость и устойчивость.</t>
  </si>
  <si>
    <t>Узел подвески для снегохода (промышленный образец)</t>
  </si>
  <si>
    <t>Промышленный образец узла подвески снегохода (форма и конфигурация).</t>
  </si>
  <si>
    <t>Охрана дизайна подвески.</t>
  </si>
  <si>
    <t>Тормозная система рекреационного транспортного средства</t>
  </si>
  <si>
    <t>Система включает тросовое устройство, контроллер и тормоз. Контроллер активирует таймер замедления при отсоединении троса, а затем таймер остановки.</t>
  </si>
  <si>
    <t>Аварийная тормозная система, автоматически останавливающая снегоход при отсоединении водителя.</t>
  </si>
  <si>
    <t>Рулевые системы для снегоходов</t>
  </si>
  <si>
    <t>Снегоход с шарнирной рамой</t>
  </si>
  <si>
    <t>Снегоход с шарнирной рамой содержит шасси, шарнирное устройство, систему рулевого управления и тормозную систему. На четырех углах шасси расположены четыре колеса. Рама состоит из передней и задней частей.</t>
  </si>
  <si>
    <t>Шарнирная рама обеспечивает повышенную маневренность и проходимость снегохода за счет возможности складывания или изгиба. Колеса на углах шасси улучшают устойчивость и управляемость на разных типах поверхностей.</t>
  </si>
  <si>
    <t>Системы электроусилителя руля для снегоходов</t>
  </si>
  <si>
    <t>Снегоход оснащен системой электроусилителя руля. Включена батарея, подключенная параллельно блоку электроусилителя во второй цепи. Батарея заряжается от второго источника постоянного тока и служит накопителем энергии для системы.</t>
  </si>
  <si>
    <t>Улучшает управляемость снегохода, снижая усилие на руле. Наличие батареи обеспечивает резервное питание и позволяет системе работать более стабильно, особенно при переменных нагрузках на генератор. Повышает комфорт и безопасность управления.</t>
  </si>
  <si>
    <t>Подвеска включает в себя промежуточный торсионный рычаг с регулировочной пластиной, связанной с возможностью вращения.</t>
  </si>
  <si>
    <t>Позволяет оперативно регулировать жесткость и предварительный натяг подвески без использования специального инструмента, адаптируя снегоход под вес водителя.</t>
  </si>
  <si>
    <t>Дистанционный электронный регулятор амортизатора</t>
  </si>
  <si>
    <t>Электронная система регулировки жесткости заднего амортизатора с помощью клапана управления, установленного на корпусе амортизатора.</t>
  </si>
  <si>
    <t>Позволяет водителю изменять настройки подвески на ходу в зависимости от рельефа (мягко/жестко), не останавливаясь.</t>
  </si>
  <si>
    <t>Подвеска / Тормоз</t>
  </si>
  <si>
    <t>Подвеска содержит главный корпус, рычаг натяжителя и ограничительный блок, установленный под рычагом натяжителя.</t>
  </si>
  <si>
    <t>Предотвращает чрезмерный ход подвески и повреждение натяжного механизма при экстремальных нагрузках (прыжках).</t>
  </si>
  <si>
    <t>Системы крепления двигателя для снегоходов</t>
  </si>
  <si>
    <t>Крепление двигателя / Рама</t>
  </si>
  <si>
    <t>Система крепления двигателя к передней раме и теплообменнику с использованием виброизолирующих опор. Описано расположение опор относительно остова снегохода.</t>
  </si>
  <si>
    <t>Снижает вибрацию, передаваемую на раму и теплообменник, повышая комфорт водителя и надежность крепления узлов при интенсивных нагрузках.</t>
  </si>
  <si>
    <t>Топливные системы для снегоходов</t>
  </si>
  <si>
    <t>Топливная рампа расположена сбоку от двигателя, позади него, между нижним контуром передней стенки топливного бака и двигателем.</t>
  </si>
  <si>
    <t>Позволяет компактно разместить топливную систему, улучшает подачу топлива и снижает риск парообразования за счет охлаждения.</t>
  </si>
  <si>
    <t>Ступицы подшипников ведомого вала для снегоходов</t>
  </si>
  <si>
    <t>Трансмиссия / Шасси</t>
  </si>
  <si>
    <t>Узел крепления ведомого вала (вала ведущей звездочки) к туннелю шасси через ступицы с подшипниками.</t>
  </si>
  <si>
    <t>Упрощает установку и центровку вала гусеницы, повышает надежность крепления и долговечность подшипников при высоких нагрузках.</t>
  </si>
  <si>
    <t>Упор задней подвески</t>
  </si>
  <si>
    <t>Рычаг подвески шарнирно соединен с рамой и поперечиной между направляющими. Конструкция включает упор, ограничивающий ход подвески.</t>
  </si>
  <si>
    <t>Предотвращает повреждение амортизаторов и рамы при экстремальных сжатиях (при прыжках или наезде на препятствия).</t>
  </si>
  <si>
    <t>Регулируемые подвески и управление транспортным средством для внедорожных рекреационных транспортных средств</t>
  </si>
  <si>
    <t>Система подвески содержит по меньшей мере один регулируемый элемент, соединяющий стабилизатор поперечной устойчивости с соответствующими подвесками. Система подвески включает исполнительный механизм крутящего момента, связанный со стабилизатором.</t>
  </si>
  <si>
    <t>Позволяет адаптировать жесткость и характеристики подвески под разные условия езды в реальном времени.</t>
  </si>
  <si>
    <t>Электроусилитель руля включает входной вал, соединенный с верхней частью рулевой колонки, и выходной вал, соединенный с нижней частью рулевой колонки.</t>
  </si>
  <si>
    <t>Конкретная конструкция электроусилителя руля для снегохода.</t>
  </si>
  <si>
    <t>Картинка</t>
  </si>
  <si>
    <t>Способ переключения передач в автоматической коробке, где в корпус полумуфт встроены электромагнитно управляемые зеркальные обгонные муфты с силофрикционной связью и эффектом самоподжатия. Повышающая передача включается без разрыва потока мощности за счет последовательного включения следующей ступени, а понижающая - с временной задержкой отключения текущей передачи и включения требуемой ступени. Управление выполняется электронным блоком с учетом профиля дороги и тяговой нагрузки.</t>
  </si>
  <si>
    <t>Система охлаждения - замкнутая жидкостная с принудительной циркуляцией, состоит из первичного и вторичного контуров. Первичный контур включает радиатор, рубашку двигателя, насос, термостат и расширительный бачок. Вторичный контур разделен на два подконтура с электроприводными клапанами: первый - подогреватели двигателя и отопители кабины, второй - снеготаялка (получение талой воды) и отопитель экспедиционного модуля.</t>
  </si>
  <si>
    <t>Патент описывает регулируемый груз первичного вариатора CVT с оптимизированным расположением центра масс. Геометрия груза выполнена так, чтобы отношение расстояний X/Y от центра масс до опорной точки и точки контакта с роликом находилось в диапазоне 0,526-0,558, что влияет на характеристику включения и переключения вариатора. Предусмотрена удлинённая часть корпуса, смещающая центр масс, а также продольное отверстие с резьбовой капсулой-вставкой, позволяющей менять массу и положение центра тяжести без полной замены груза. Решение предназначено для тонкой настройки работы первичного сцепления на снегоходах и другой технике с CVT.</t>
  </si>
  <si>
    <t>Ремень с двухслойным компрессионным слоем: жесткое основное тело и внутренний поверхностный слой с повышенным коэффициентом трения (0,4-0,7), обеспечивающий контакт с валом шкива при холостом ходе и реализацию тормозного эффекта. Идентичен US20250314285A1</t>
  </si>
  <si>
    <t>Ремень вариатора с двухслойным компрессионным слоем: жесткое основание и внутренний слой с повышенным коэффициентом трения (0,4-0,7), обеспечивающий контакт с валом шкива и реализацию тормозного эффекта в режиме холостого хода</t>
  </si>
  <si>
    <t>Трансмиссия снегохода с корпусом цепной передачи, входным и выходным валами, ведущей и ведомой звёздочками, цепью и отдельной осью реверса с реверсной звёздочкой и реверсной шестернёй. Конструкция включает подвижную шестерню реверса на шлицевой муфте входного вала, внутреннюю и наружную вилки переключения, сектор ограничения хода наружной вилки, регулировочный винт натяжителя с опорной втулкой, натяжитель цепи со стальным роликом на подшипнике, дополнительную опору натяжителя в крышке корпуса и направляющие цепи, работающие как на переднем, так и на заднем ходе. Существенный признак - уменьшенное межосевое расстояние между входным и выходным валами до 291.1-291.2 мм, что снижает длину цепи, её колебания и инерцию; также обеспечивается постоянное зацепление реверсной звёздочки с цепью минимум на 4 зуба. Дополнительно предусмотрены ремонтопригодные решения: место под ремонтный опорный винт, сменная опорная втулка, увеличенная толщина вилок и применение закалённых сплошных цилиндрических штифтов.</t>
  </si>
  <si>
    <t>Устройство для обеспечения плавучести снегохода</t>
  </si>
  <si>
    <t>Устройство безопасности</t>
  </si>
  <si>
    <t>Надувной баллон, интегрированный в корпус снегохода, который автоматически надувается при контакте с водой. Удерживает снегоход на плаву, предотвращая его затопление.</t>
  </si>
  <si>
    <t>Повышает безопасность при движении по льду водоемов. Позволяет водителю спасти снегоход и самостоятельно эвакуироваться в случае провала под лед.</t>
  </si>
  <si>
    <t>Тормозное устройство для моторизованного снежного транспортного средства</t>
  </si>
  <si>
    <t>Тормозное устройство, крепящееся к снегоходу минимум в трех точках: по бокам от гусеницы и в третьей зоне. Обеспечивает эффективное торможение на снегу.</t>
  </si>
  <si>
    <t>Повышает надежность торможения за счет распределения нагрузки. Улучшает контроль над снегоходом при движении на высоких скоростях и на спусках.</t>
  </si>
  <si>
    <t>Устройство для поддержки двигателя транспортного средства</t>
  </si>
  <si>
    <t>Рама/Двигатель</t>
  </si>
  <si>
    <t>Устройство для крепления двигателя в рамной конструкции транспортного средства. Включает главную раму с даун-трубой и поворотной плитой для установки двигателя в вертикальном положении.</t>
  </si>
  <si>
    <t>Обеспечивает жесткую и надежную фиксацию двигателя. Улучшает виброизоляцию и распределение нагрузок от двигателя на раму транспортного средства.</t>
  </si>
  <si>
    <t>Ведущая звездочка без проскальзывания</t>
  </si>
  <si>
    <t>Ведущая звездочка для гусеницы снегохода, имеющая как основные выступы для зацепления с окнами в гусенице, так и эвольвентные выступы для зацепления с шипами по бокам гусеницы.</t>
  </si>
  <si>
    <t>Исключает проскальзывание гусеницы при интенсивном ускорении. Повышает надежность привода и передачу крутящего момента на снег или лед.</t>
  </si>
  <si>
    <t>Профиль бесконечной гусеницы</t>
  </si>
  <si>
    <t>Гусеничная лента для снегохода с профилем, имеющим изогнутую форму или серию кривых в продольном сечении. Это улучшает сцепление гусеницы с снежной поверхностью.</t>
  </si>
  <si>
    <t>Повышает тяговые характеристики снегохода на рыхлом и укатанном снегу. Улучшает ускорение и торможение за счет оптимизированного профиля грунтозацепов.</t>
  </si>
  <si>
    <t>УНИВЕРСАЛЬНОЕ ТРАНСПОРТНОЕ СРЕДСТВО</t>
  </si>
  <si>
    <t>Универсальное транспортное средство, содержащее кузов, шасси, кабину, силовую установку, движитель и систему рулевого управления. Также включает крылья на шарнирах.</t>
  </si>
  <si>
    <t>Концепция может быть адаптирована для создания гибридного снегохода с возможностью трансформации. Но патент описывает нечто среднее между вездеходом и снегоходом.</t>
  </si>
  <si>
    <t>Система гибкого уха (петли) лыжи</t>
  </si>
  <si>
    <t>Система крепления гибкой петли к лыже, где петля вставляется в приемную полость на лыже. Радиус изгиба петли соответствует радиусу полости для надежного крепления.</t>
  </si>
  <si>
    <t>Обеспечивает простое и надежное крепление троса (петли) к лыже снегохода для ее буксировки или подъема. Снижает риск поломки крепления.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</si>
</sst>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charset val="204"/>
      <scheme val="minor"/>
    </font>
    <font>
      <u/>
      <sz val="11"/>
      <color theme="10"/>
      <name val="Calibri"/>
      <family val="2"/>
      <scheme val="minor"/>
    </font>
    <font>
      <sz val="8"/>
      <name val="Calibri"/>
      <family val="2"/>
      <scheme val="minor"/>
    </font>
    <font>
      <u/>
      <sz val="12"/>
      <color theme="10"/>
      <name val="Times New Roman"/>
      <family val="1"/>
      <charset val="204"/>
    </font>
    <font>
      <sz val="12"/>
      <color theme="1"/>
      <name val="Times New Roman"/>
      <family val="1"/>
      <charset val="204"/>
    </font>
    <font>
      <sz val="12"/>
      <color rgb="FF333333"/>
      <name val="Times New Roman"/>
      <family val="1"/>
      <charset val="204"/>
    </font>
    <font>
      <sz val="12"/>
      <color rgb="FF0F1115"/>
      <name val="Times New Roman"/>
      <family val="1"/>
      <charset val="204"/>
    </font>
    <font>
      <sz val="12"/>
      <color rgb="FF202124"/>
      <name val="Times New Roman"/>
      <family val="1"/>
      <charset val="204"/>
    </font>
    <font>
      <sz val="12"/>
      <color theme="1"/>
      <name val="Arial"/>
      <family val="2"/>
      <charset val="204"/>
    </font>
    <font>
      <sz val="12"/>
      <color rgb="FF0F1115"/>
      <name val="Quote-cjk-patch"/>
    </font>
    <font>
      <sz val="10"/>
      <color theme="1"/>
      <name val="Arial"/>
      <family val="2"/>
      <charset val="204"/>
    </font>
    <font>
      <sz val="12"/>
      <color rgb="FF0F1115"/>
      <name val="Arial"/>
      <family val="2"/>
      <charset val="204"/>
    </font>
    <font>
      <strike/>
      <sz val="11"/>
      <color theme="1"/>
      <name val="Calibri"/>
      <family val="2"/>
      <scheme val="minor"/>
    </font>
    <font>
      <sz val="11"/>
      <color theme="1"/>
      <name val="Calibri"/>
      <family val="2"/>
      <charset val="204"/>
      <scheme val="minor"/>
    </font>
    <font>
      <sz val="14"/>
      <color theme="1"/>
      <name val="Calibri"/>
      <family val="2"/>
      <scheme val="minor"/>
    </font>
    <font>
      <sz val="11"/>
      <color rgb="FF242424"/>
      <name val="Consolas"/>
      <family val="3"/>
      <charset val="204"/>
    </font>
    <font>
      <sz val="11"/>
      <color rgb="FF000000"/>
      <name val="Calibri"/>
      <family val="2"/>
      <charset val="204"/>
      <scheme val="minor"/>
    </font>
    <font>
      <u/>
      <sz val="11"/>
      <color theme="10"/>
      <name val="Calibri"/>
      <family val="2"/>
      <charset val="204"/>
      <scheme val="minor"/>
    </font>
    <font>
      <b/>
      <sz val="11"/>
      <color rgb="FF000000"/>
      <name val="Calibri"/>
      <family val="2"/>
      <charset val="204"/>
      <scheme val="minor"/>
    </font>
    <font>
      <u/>
      <sz val="11"/>
      <color theme="4"/>
      <name val="Calibri"/>
      <family val="2"/>
      <charset val="204"/>
      <scheme val="minor"/>
    </font>
    <font>
      <sz val="11"/>
      <color theme="0"/>
      <name val="Calibri"/>
      <family val="2"/>
      <scheme val="minor"/>
    </font>
    <font>
      <u/>
      <sz val="11"/>
      <color theme="10"/>
      <name val="Calibri"/>
      <scheme val="minor"/>
    </font>
    <font>
      <sz val="11"/>
      <color theme="1"/>
      <name val="Calibri"/>
      <scheme val="minor"/>
    </font>
    <font>
      <b/>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95">
    <xf numFmtId="0" fontId="0" fillId="0" borderId="0" xfId="0"/>
    <xf numFmtId="0" fontId="0" fillId="0" borderId="0" xfId="0" applyAlignment="1">
      <alignment wrapText="1"/>
    </xf>
    <xf numFmtId="0" fontId="2" fillId="0" borderId="0" xfId="1" applyAlignment="1">
      <alignment wrapText="1"/>
    </xf>
    <xf numFmtId="0" fontId="2" fillId="0" borderId="0" xfId="1"/>
    <xf numFmtId="0" fontId="0" fillId="0" borderId="0" xfId="0" applyAlignment="1">
      <alignment horizontal="center" wrapText="1"/>
    </xf>
    <xf numFmtId="0" fontId="0" fillId="0" borderId="0" xfId="0" applyAlignment="1">
      <alignment vertical="center" wrapText="1"/>
    </xf>
    <xf numFmtId="0" fontId="0" fillId="0" borderId="0" xfId="0" applyAlignment="1">
      <alignment wrapText="1" shrinkToFit="1"/>
    </xf>
    <xf numFmtId="0" fontId="0" fillId="0" borderId="0" xfId="0" quotePrefix="1" applyAlignment="1">
      <alignment horizontal="center" wrapText="1"/>
    </xf>
    <xf numFmtId="0" fontId="4" fillId="0" borderId="0" xfId="1" applyFont="1" applyAlignment="1">
      <alignment vertical="center" wrapText="1"/>
    </xf>
    <xf numFmtId="0" fontId="5" fillId="0" borderId="0" xfId="0" applyFont="1" applyAlignment="1">
      <alignment wrapText="1"/>
    </xf>
    <xf numFmtId="0" fontId="5" fillId="0" borderId="0" xfId="0" applyFont="1"/>
    <xf numFmtId="0" fontId="4" fillId="0" borderId="0" xfId="1" applyFont="1"/>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wrapText="1"/>
    </xf>
    <xf numFmtId="0" fontId="8" fillId="0" borderId="0" xfId="0" applyFont="1"/>
    <xf numFmtId="0" fontId="4" fillId="0" borderId="0" xfId="1" applyFont="1" applyAlignment="1">
      <alignment wrapText="1"/>
    </xf>
    <xf numFmtId="0" fontId="7" fillId="0" borderId="0" xfId="0" applyFont="1" applyAlignment="1">
      <alignment horizontal="left" vertical="center" wrapText="1" indent="1"/>
    </xf>
    <xf numFmtId="0" fontId="6" fillId="0" borderId="0" xfId="0" applyFont="1" applyAlignment="1">
      <alignment wrapText="1"/>
    </xf>
    <xf numFmtId="0" fontId="2" fillId="2" borderId="1" xfId="1" applyFill="1" applyBorder="1" applyAlignment="1">
      <alignment vertical="top" wrapText="1"/>
    </xf>
    <xf numFmtId="0" fontId="9" fillId="0" borderId="1" xfId="0" applyFont="1" applyBorder="1" applyAlignment="1">
      <alignment vertical="top" wrapText="1"/>
    </xf>
    <xf numFmtId="0" fontId="10" fillId="2" borderId="1" xfId="0" applyFont="1" applyFill="1" applyBorder="1" applyAlignment="1">
      <alignment vertical="top" wrapText="1"/>
    </xf>
    <xf numFmtId="0" fontId="11" fillId="0" borderId="1" xfId="0" applyFont="1" applyBorder="1" applyAlignment="1">
      <alignment vertical="top" wrapText="1"/>
    </xf>
    <xf numFmtId="0" fontId="12" fillId="2" borderId="1" xfId="0" applyFont="1" applyFill="1" applyBorder="1" applyAlignment="1">
      <alignment vertical="top" wrapText="1"/>
    </xf>
    <xf numFmtId="0" fontId="9" fillId="2" borderId="1" xfId="0" applyFont="1" applyFill="1" applyBorder="1" applyAlignment="1">
      <alignment vertical="top" wrapText="1"/>
    </xf>
    <xf numFmtId="0" fontId="9" fillId="0" borderId="1" xfId="0" quotePrefix="1" applyFont="1" applyBorder="1" applyAlignment="1">
      <alignment vertical="top" wrapText="1"/>
    </xf>
    <xf numFmtId="0" fontId="11" fillId="0" borderId="1" xfId="0" quotePrefix="1" applyFont="1" applyBorder="1" applyAlignment="1">
      <alignment vertical="top" wrapText="1"/>
    </xf>
    <xf numFmtId="0" fontId="13" fillId="0" borderId="0" xfId="0" applyFont="1"/>
    <xf numFmtId="0" fontId="2" fillId="2" borderId="0" xfId="1" applyFill="1" applyBorder="1" applyAlignment="1">
      <alignment vertical="top" wrapText="1"/>
    </xf>
    <xf numFmtId="0" fontId="20" fillId="3" borderId="1" xfId="2" applyFont="1" applyFill="1" applyBorder="1"/>
    <xf numFmtId="0" fontId="0" fillId="0" borderId="0" xfId="0"/>
    <xf numFmtId="0" fontId="14" fillId="3" borderId="2" xfId="0" applyFont="1" applyFill="1" applyBorder="1" applyAlignment="1">
      <alignment wrapText="1"/>
    </xf>
    <xf numFmtId="0" fontId="14" fillId="3" borderId="2" xfId="2" applyFont="1" applyFill="1" applyBorder="1" applyAlignment="1">
      <alignment wrapText="1"/>
    </xf>
    <xf numFmtId="0" fontId="14" fillId="3" borderId="4" xfId="0" applyFont="1" applyFill="1" applyBorder="1" applyAlignment="1">
      <alignment wrapText="1"/>
    </xf>
    <xf numFmtId="0" fontId="14" fillId="3" borderId="3" xfId="0" applyFont="1" applyFill="1" applyBorder="1" applyAlignment="1">
      <alignment wrapText="1"/>
    </xf>
    <xf numFmtId="0" fontId="2" fillId="0" borderId="2" xfId="2" applyBorder="1"/>
    <xf numFmtId="0" fontId="14" fillId="3" borderId="5" xfId="0" applyFont="1" applyFill="1" applyBorder="1" applyAlignment="1">
      <alignment wrapText="1"/>
    </xf>
    <xf numFmtId="0" fontId="14" fillId="3" borderId="6" xfId="0" applyFont="1" applyFill="1" applyBorder="1" applyAlignment="1">
      <alignment wrapText="1"/>
    </xf>
    <xf numFmtId="0" fontId="14" fillId="3" borderId="7" xfId="0" applyFont="1" applyFill="1" applyBorder="1" applyAlignment="1">
      <alignment wrapText="1"/>
    </xf>
    <xf numFmtId="0" fontId="14" fillId="3" borderId="8" xfId="0" applyFont="1" applyFill="1" applyBorder="1" applyAlignment="1">
      <alignment wrapText="1"/>
    </xf>
    <xf numFmtId="0" fontId="14" fillId="3" borderId="9" xfId="0" applyFont="1" applyFill="1" applyBorder="1" applyAlignment="1">
      <alignment wrapText="1"/>
    </xf>
    <xf numFmtId="0" fontId="15" fillId="0" borderId="2" xfId="0" applyFont="1" applyBorder="1" applyAlignment="1">
      <alignment horizontal="center"/>
    </xf>
    <xf numFmtId="0" fontId="16" fillId="0" borderId="2" xfId="0" quotePrefix="1" applyFont="1" applyBorder="1" applyAlignment="1">
      <alignment horizontal="center"/>
    </xf>
    <xf numFmtId="0" fontId="17" fillId="3" borderId="2" xfId="0" applyFont="1" applyFill="1" applyBorder="1" applyAlignment="1">
      <alignment wrapText="1"/>
    </xf>
    <xf numFmtId="0" fontId="18" fillId="3" borderId="2" xfId="2" quotePrefix="1" applyFont="1" applyFill="1" applyBorder="1" applyAlignment="1">
      <alignment wrapText="1"/>
    </xf>
    <xf numFmtId="0" fontId="17" fillId="3" borderId="2" xfId="0" applyFont="1" applyFill="1" applyBorder="1"/>
    <xf numFmtId="0" fontId="17" fillId="3" borderId="4" xfId="0" applyFont="1" applyFill="1" applyBorder="1" applyAlignment="1">
      <alignment wrapText="1"/>
    </xf>
    <xf numFmtId="0" fontId="14" fillId="3" borderId="2" xfId="0" applyFont="1" applyFill="1" applyBorder="1"/>
    <xf numFmtId="0" fontId="20" fillId="3" borderId="2" xfId="2" applyFont="1" applyFill="1" applyBorder="1"/>
    <xf numFmtId="0" fontId="14" fillId="3" borderId="4" xfId="0" applyFont="1" applyFill="1" applyBorder="1"/>
    <xf numFmtId="0" fontId="18" fillId="3" borderId="2" xfId="2" applyFont="1" applyFill="1" applyBorder="1"/>
    <xf numFmtId="0" fontId="14" fillId="3" borderId="3" xfId="0" applyFont="1" applyFill="1" applyBorder="1"/>
    <xf numFmtId="0" fontId="14" fillId="3" borderId="5" xfId="0" applyFont="1" applyFill="1" applyBorder="1"/>
    <xf numFmtId="0" fontId="19" fillId="3" borderId="2" xfId="0" applyFont="1" applyFill="1" applyBorder="1" applyAlignment="1">
      <alignment horizontal="center"/>
    </xf>
    <xf numFmtId="0" fontId="2" fillId="0" borderId="4" xfId="2" applyBorder="1"/>
    <xf numFmtId="0" fontId="2" fillId="0" borderId="3" xfId="2" applyBorder="1"/>
    <xf numFmtId="0" fontId="17" fillId="3" borderId="6" xfId="0" applyFont="1" applyFill="1" applyBorder="1" applyAlignment="1">
      <alignment wrapText="1"/>
    </xf>
    <xf numFmtId="0" fontId="17" fillId="3" borderId="7" xfId="0" applyFont="1" applyFill="1" applyBorder="1" applyAlignment="1">
      <alignment wrapText="1"/>
    </xf>
    <xf numFmtId="0" fontId="17" fillId="3" borderId="5" xfId="0" applyFont="1" applyFill="1" applyBorder="1"/>
    <xf numFmtId="0" fontId="17" fillId="3" borderId="5" xfId="0" applyFont="1" applyFill="1" applyBorder="1" applyAlignment="1">
      <alignment wrapText="1"/>
    </xf>
    <xf numFmtId="0" fontId="14" fillId="3" borderId="9" xfId="0" applyFont="1" applyFill="1" applyBorder="1"/>
    <xf numFmtId="0" fontId="17" fillId="3" borderId="9" xfId="0" applyFont="1" applyFill="1" applyBorder="1" applyAlignment="1">
      <alignment wrapText="1"/>
    </xf>
    <xf numFmtId="0" fontId="14" fillId="3" borderId="10" xfId="0" applyFont="1" applyFill="1" applyBorder="1"/>
    <xf numFmtId="0" fontId="19" fillId="3" borderId="4" xfId="0" applyFont="1" applyFill="1" applyBorder="1" applyAlignment="1">
      <alignment horizontal="center"/>
    </xf>
    <xf numFmtId="0" fontId="19" fillId="3" borderId="3" xfId="0" applyFont="1" applyFill="1" applyBorder="1" applyAlignment="1">
      <alignment horizontal="center"/>
    </xf>
    <xf numFmtId="0" fontId="18" fillId="3" borderId="1" xfId="2" applyFont="1" applyFill="1" applyBorder="1"/>
    <xf numFmtId="0" fontId="18" fillId="3" borderId="1" xfId="2" quotePrefix="1" applyFont="1" applyFill="1" applyBorder="1" applyAlignment="1">
      <alignment wrapText="1"/>
    </xf>
    <xf numFmtId="0" fontId="9" fillId="0" borderId="0" xfId="0" applyFont="1" applyBorder="1" applyAlignment="1">
      <alignment vertical="top" wrapText="1"/>
    </xf>
    <xf numFmtId="0" fontId="17" fillId="3" borderId="1" xfId="0" applyFont="1" applyFill="1" applyBorder="1" applyAlignment="1">
      <alignment wrapText="1"/>
    </xf>
    <xf numFmtId="0" fontId="14" fillId="3" borderId="1" xfId="0" applyFont="1" applyFill="1" applyBorder="1" applyAlignment="1">
      <alignment wrapText="1"/>
    </xf>
    <xf numFmtId="0" fontId="10" fillId="2" borderId="0" xfId="0" applyFont="1" applyFill="1" applyBorder="1" applyAlignment="1">
      <alignment vertical="top" wrapText="1"/>
    </xf>
    <xf numFmtId="0" fontId="17" fillId="3" borderId="1" xfId="0" applyFont="1" applyFill="1" applyBorder="1"/>
    <xf numFmtId="0" fontId="14" fillId="3" borderId="1" xfId="0" applyFont="1" applyFill="1" applyBorder="1"/>
    <xf numFmtId="0" fontId="5" fillId="0" borderId="1" xfId="0" applyFont="1" applyBorder="1" applyAlignment="1">
      <alignment wrapText="1"/>
    </xf>
    <xf numFmtId="0" fontId="7" fillId="0" borderId="1" xfId="0" applyFont="1" applyBorder="1" applyAlignment="1">
      <alignment wrapText="1"/>
    </xf>
    <xf numFmtId="0" fontId="11" fillId="0" borderId="0" xfId="0" applyFont="1" applyBorder="1" applyAlignment="1">
      <alignment vertical="top" wrapText="1"/>
    </xf>
    <xf numFmtId="0" fontId="19" fillId="3" borderId="1" xfId="0" applyFont="1" applyFill="1" applyBorder="1" applyAlignment="1">
      <alignment horizontal="center"/>
    </xf>
    <xf numFmtId="0" fontId="0" fillId="0" borderId="1" xfId="0" applyBorder="1"/>
    <xf numFmtId="0" fontId="11" fillId="0" borderId="1" xfId="0" applyFont="1" applyBorder="1" applyAlignment="1">
      <alignment wrapText="1"/>
    </xf>
    <xf numFmtId="0" fontId="0" fillId="3" borderId="0" xfId="0" applyFill="1"/>
    <xf numFmtId="0" fontId="21" fillId="0" borderId="0" xfId="0" applyFont="1"/>
    <xf numFmtId="0" fontId="21" fillId="0" borderId="0" xfId="0" applyFont="1" applyFill="1"/>
    <xf numFmtId="0" fontId="2" fillId="0" borderId="0" xfId="1" applyAlignment="1">
      <alignment vertical="center" wrapText="1"/>
    </xf>
    <xf numFmtId="0" fontId="0" fillId="0" borderId="0" xfId="0" applyFill="1"/>
    <xf numFmtId="0" fontId="2" fillId="3" borderId="2" xfId="1" applyFill="1" applyBorder="1"/>
    <xf numFmtId="0" fontId="1" fillId="3" borderId="2" xfId="0" applyFont="1" applyFill="1" applyBorder="1" applyAlignment="1">
      <alignment wrapText="1"/>
    </xf>
    <xf numFmtId="0" fontId="2" fillId="0" borderId="2" xfId="1" applyBorder="1"/>
    <xf numFmtId="0" fontId="2" fillId="3" borderId="2" xfId="1" quotePrefix="1" applyFill="1" applyBorder="1" applyAlignment="1">
      <alignment wrapText="1"/>
    </xf>
    <xf numFmtId="0" fontId="1" fillId="3" borderId="2" xfId="0" applyFont="1" applyFill="1" applyBorder="1"/>
    <xf numFmtId="0" fontId="1" fillId="3" borderId="6" xfId="0" applyFont="1" applyFill="1" applyBorder="1" applyAlignment="1">
      <alignment wrapText="1"/>
    </xf>
    <xf numFmtId="0" fontId="22" fillId="3" borderId="2" xfId="2" quotePrefix="1" applyFont="1" applyFill="1" applyBorder="1" applyAlignment="1">
      <alignment wrapText="1"/>
    </xf>
    <xf numFmtId="0" fontId="23" fillId="3" borderId="2" xfId="0" applyFont="1" applyFill="1" applyBorder="1" applyAlignment="1">
      <alignment wrapText="1"/>
    </xf>
    <xf numFmtId="0" fontId="23" fillId="3" borderId="5" xfId="0" applyFont="1" applyFill="1" applyBorder="1" applyAlignment="1">
      <alignment wrapText="1"/>
    </xf>
    <xf numFmtId="0" fontId="24" fillId="0" borderId="2" xfId="0" applyFont="1" applyBorder="1" applyAlignment="1">
      <alignment horizontal="center"/>
    </xf>
    <xf numFmtId="0" fontId="2" fillId="3" borderId="2" xfId="2" quotePrefix="1" applyFill="1" applyBorder="1" applyAlignment="1">
      <alignment wrapText="1"/>
    </xf>
  </cellXfs>
  <cellStyles count="3">
    <cellStyle name="Hyperlink" xfId="2" xr:uid="{C0EAD87C-07F4-478D-A91E-D13ABA83FF7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107</xdr:row>
      <xdr:rowOff>0</xdr:rowOff>
    </xdr:from>
    <xdr:to>
      <xdr:col>15</xdr:col>
      <xdr:colOff>228600</xdr:colOff>
      <xdr:row>107</xdr:row>
      <xdr:rowOff>2038765</xdr:rowOff>
    </xdr:to>
    <xdr:pic>
      <xdr:nvPicPr>
        <xdr:cNvPr id="7" name="Рисунок 6">
          <a:extLst>
            <a:ext uri="{FF2B5EF4-FFF2-40B4-BE49-F238E27FC236}">
              <a16:creationId xmlns:a16="http://schemas.microsoft.com/office/drawing/2014/main" id="{DBC58B9B-7A34-45A3-818E-0F3D75DF0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21743" y="280220057"/>
          <a:ext cx="2667000" cy="203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108</xdr:row>
      <xdr:rowOff>0</xdr:rowOff>
    </xdr:from>
    <xdr:ext cx="2949389" cy="1900518"/>
    <xdr:pic>
      <xdr:nvPicPr>
        <xdr:cNvPr id="9" name="image4.png">
          <a:extLst>
            <a:ext uri="{FF2B5EF4-FFF2-40B4-BE49-F238E27FC236}">
              <a16:creationId xmlns:a16="http://schemas.microsoft.com/office/drawing/2014/main" id="{9DA003A3-BAD2-43EB-9062-13415FA1E624}"/>
            </a:ext>
          </a:extLst>
        </xdr:cNvPr>
        <xdr:cNvPicPr preferRelativeResize="0"/>
      </xdr:nvPicPr>
      <xdr:blipFill>
        <a:blip xmlns:r="http://schemas.openxmlformats.org/officeDocument/2006/relationships" r:embed="rId2" cstate="print"/>
        <a:stretch>
          <a:fillRect/>
        </a:stretch>
      </xdr:blipFill>
      <xdr:spPr>
        <a:xfrm>
          <a:off x="16109576" y="282325482"/>
          <a:ext cx="2949389" cy="1900518"/>
        </a:xfrm>
        <a:prstGeom prst="rect">
          <a:avLst/>
        </a:prstGeom>
        <a:noFill/>
      </xdr:spPr>
    </xdr:pic>
    <xdr:clientData fLocksWithSheet="0"/>
  </xdr:oneCellAnchor>
  <xdr:oneCellAnchor>
    <xdr:from>
      <xdr:col>11</xdr:col>
      <xdr:colOff>0</xdr:colOff>
      <xdr:row>109</xdr:row>
      <xdr:rowOff>0</xdr:rowOff>
    </xdr:from>
    <xdr:ext cx="2854036" cy="2064327"/>
    <xdr:pic>
      <xdr:nvPicPr>
        <xdr:cNvPr id="10" name="image1.png">
          <a:extLst>
            <a:ext uri="{FF2B5EF4-FFF2-40B4-BE49-F238E27FC236}">
              <a16:creationId xmlns:a16="http://schemas.microsoft.com/office/drawing/2014/main" id="{7C3394A0-EBE9-4776-AC62-2AA036ABEE97}"/>
            </a:ext>
          </a:extLst>
        </xdr:cNvPr>
        <xdr:cNvPicPr preferRelativeResize="0"/>
      </xdr:nvPicPr>
      <xdr:blipFill>
        <a:blip xmlns:r="http://schemas.openxmlformats.org/officeDocument/2006/relationships" r:embed="rId3" cstate="print"/>
        <a:stretch>
          <a:fillRect/>
        </a:stretch>
      </xdr:blipFill>
      <xdr:spPr>
        <a:xfrm>
          <a:off x="16126691" y="284239855"/>
          <a:ext cx="2854036" cy="2064327"/>
        </a:xfrm>
        <a:prstGeom prst="rect">
          <a:avLst/>
        </a:prstGeom>
        <a:noFill/>
      </xdr:spPr>
    </xdr:pic>
    <xdr:clientData fLocksWithSheet="0"/>
  </xdr:oneCellAnchor>
  <xdr:oneCellAnchor>
    <xdr:from>
      <xdr:col>11</xdr:col>
      <xdr:colOff>0</xdr:colOff>
      <xdr:row>110</xdr:row>
      <xdr:rowOff>0</xdr:rowOff>
    </xdr:from>
    <xdr:ext cx="3020291" cy="2216728"/>
    <xdr:pic>
      <xdr:nvPicPr>
        <xdr:cNvPr id="11" name="image2.png">
          <a:extLst>
            <a:ext uri="{FF2B5EF4-FFF2-40B4-BE49-F238E27FC236}">
              <a16:creationId xmlns:a16="http://schemas.microsoft.com/office/drawing/2014/main" id="{0291AEE5-58A5-43F1-9E42-9A3D8B163758}"/>
            </a:ext>
          </a:extLst>
        </xdr:cNvPr>
        <xdr:cNvPicPr preferRelativeResize="0"/>
      </xdr:nvPicPr>
      <xdr:blipFill>
        <a:blip xmlns:r="http://schemas.openxmlformats.org/officeDocument/2006/relationships" r:embed="rId4" cstate="print"/>
        <a:stretch>
          <a:fillRect/>
        </a:stretch>
      </xdr:blipFill>
      <xdr:spPr>
        <a:xfrm>
          <a:off x="16126691" y="286345745"/>
          <a:ext cx="3020291" cy="2216728"/>
        </a:xfrm>
        <a:prstGeom prst="rect">
          <a:avLst/>
        </a:prstGeom>
        <a:noFill/>
      </xdr:spPr>
    </xdr:pic>
    <xdr:clientData fLocksWithSheet="0"/>
  </xdr:oneCellAnchor>
  <xdr:oneCellAnchor>
    <xdr:from>
      <xdr:col>11</xdr:col>
      <xdr:colOff>0</xdr:colOff>
      <xdr:row>111</xdr:row>
      <xdr:rowOff>1</xdr:rowOff>
    </xdr:from>
    <xdr:ext cx="2978727" cy="2479964"/>
    <xdr:pic>
      <xdr:nvPicPr>
        <xdr:cNvPr id="12" name="image14.png">
          <a:extLst>
            <a:ext uri="{FF2B5EF4-FFF2-40B4-BE49-F238E27FC236}">
              <a16:creationId xmlns:a16="http://schemas.microsoft.com/office/drawing/2014/main" id="{EDB3F910-6563-4F5E-9346-A1428585F200}"/>
            </a:ext>
          </a:extLst>
        </xdr:cNvPr>
        <xdr:cNvPicPr preferRelativeResize="0"/>
      </xdr:nvPicPr>
      <xdr:blipFill>
        <a:blip xmlns:r="http://schemas.openxmlformats.org/officeDocument/2006/relationships" r:embed="rId5" cstate="print"/>
        <a:stretch>
          <a:fillRect/>
        </a:stretch>
      </xdr:blipFill>
      <xdr:spPr>
        <a:xfrm>
          <a:off x="16126691" y="288451637"/>
          <a:ext cx="2978727" cy="2479964"/>
        </a:xfrm>
        <a:prstGeom prst="rect">
          <a:avLst/>
        </a:prstGeom>
        <a:noFill/>
      </xdr:spPr>
    </xdr:pic>
    <xdr:clientData fLocksWithSheet="0"/>
  </xdr:oneCellAnchor>
  <xdr:oneCellAnchor>
    <xdr:from>
      <xdr:col>11</xdr:col>
      <xdr:colOff>1</xdr:colOff>
      <xdr:row>112</xdr:row>
      <xdr:rowOff>0</xdr:rowOff>
    </xdr:from>
    <xdr:ext cx="3519054" cy="2202873"/>
    <xdr:pic>
      <xdr:nvPicPr>
        <xdr:cNvPr id="13" name="image24.png">
          <a:extLst>
            <a:ext uri="{FF2B5EF4-FFF2-40B4-BE49-F238E27FC236}">
              <a16:creationId xmlns:a16="http://schemas.microsoft.com/office/drawing/2014/main" id="{58CB55C8-CB22-4EBB-8CB9-F2CBC65BC382}"/>
            </a:ext>
          </a:extLst>
        </xdr:cNvPr>
        <xdr:cNvPicPr preferRelativeResize="0"/>
      </xdr:nvPicPr>
      <xdr:blipFill>
        <a:blip xmlns:r="http://schemas.openxmlformats.org/officeDocument/2006/relationships" r:embed="rId6" cstate="print"/>
        <a:stretch>
          <a:fillRect/>
        </a:stretch>
      </xdr:blipFill>
      <xdr:spPr>
        <a:xfrm>
          <a:off x="16126692" y="290931600"/>
          <a:ext cx="3519054" cy="2202873"/>
        </a:xfrm>
        <a:prstGeom prst="rect">
          <a:avLst/>
        </a:prstGeom>
        <a:noFill/>
      </xdr:spPr>
    </xdr:pic>
    <xdr:clientData fLocksWithSheet="0"/>
  </xdr:oneCellAnchor>
  <xdr:oneCellAnchor>
    <xdr:from>
      <xdr:col>11</xdr:col>
      <xdr:colOff>0</xdr:colOff>
      <xdr:row>113</xdr:row>
      <xdr:rowOff>-1</xdr:rowOff>
    </xdr:from>
    <xdr:ext cx="3532909" cy="2382981"/>
    <xdr:pic>
      <xdr:nvPicPr>
        <xdr:cNvPr id="14" name="image44.png">
          <a:extLst>
            <a:ext uri="{FF2B5EF4-FFF2-40B4-BE49-F238E27FC236}">
              <a16:creationId xmlns:a16="http://schemas.microsoft.com/office/drawing/2014/main" id="{E7597775-C1DE-4278-B2A9-8F5E151BBBC4}"/>
            </a:ext>
          </a:extLst>
        </xdr:cNvPr>
        <xdr:cNvPicPr preferRelativeResize="0"/>
      </xdr:nvPicPr>
      <xdr:blipFill>
        <a:blip xmlns:r="http://schemas.openxmlformats.org/officeDocument/2006/relationships" r:embed="rId7" cstate="print"/>
        <a:stretch>
          <a:fillRect/>
        </a:stretch>
      </xdr:blipFill>
      <xdr:spPr>
        <a:xfrm>
          <a:off x="16126691" y="293231454"/>
          <a:ext cx="3532909" cy="2382981"/>
        </a:xfrm>
        <a:prstGeom prst="rect">
          <a:avLst/>
        </a:prstGeom>
        <a:noFill/>
      </xdr:spPr>
    </xdr:pic>
    <xdr:clientData fLocksWithSheet="0"/>
  </xdr:oneCellAnchor>
  <xdr:oneCellAnchor>
    <xdr:from>
      <xdr:col>11</xdr:col>
      <xdr:colOff>0</xdr:colOff>
      <xdr:row>114</xdr:row>
      <xdr:rowOff>0</xdr:rowOff>
    </xdr:from>
    <xdr:ext cx="3283527" cy="2424546"/>
    <xdr:pic>
      <xdr:nvPicPr>
        <xdr:cNvPr id="15" name="image3.png">
          <a:extLst>
            <a:ext uri="{FF2B5EF4-FFF2-40B4-BE49-F238E27FC236}">
              <a16:creationId xmlns:a16="http://schemas.microsoft.com/office/drawing/2014/main" id="{570AA1BC-A00D-45F5-B33A-ADC29B93661E}"/>
            </a:ext>
          </a:extLst>
        </xdr:cNvPr>
        <xdr:cNvPicPr preferRelativeResize="0"/>
      </xdr:nvPicPr>
      <xdr:blipFill>
        <a:blip xmlns:r="http://schemas.openxmlformats.org/officeDocument/2006/relationships" r:embed="rId8" cstate="print"/>
        <a:stretch>
          <a:fillRect/>
        </a:stretch>
      </xdr:blipFill>
      <xdr:spPr>
        <a:xfrm>
          <a:off x="16126691" y="295711418"/>
          <a:ext cx="3283527" cy="2424546"/>
        </a:xfrm>
        <a:prstGeom prst="rect">
          <a:avLst/>
        </a:prstGeom>
        <a:noFill/>
      </xdr:spPr>
    </xdr:pic>
    <xdr:clientData fLocksWithSheet="0"/>
  </xdr:oneCellAnchor>
  <xdr:oneCellAnchor>
    <xdr:from>
      <xdr:col>11</xdr:col>
      <xdr:colOff>0</xdr:colOff>
      <xdr:row>115</xdr:row>
      <xdr:rowOff>0</xdr:rowOff>
    </xdr:from>
    <xdr:ext cx="3948545" cy="2272145"/>
    <xdr:pic>
      <xdr:nvPicPr>
        <xdr:cNvPr id="16" name="image13.png">
          <a:extLst>
            <a:ext uri="{FF2B5EF4-FFF2-40B4-BE49-F238E27FC236}">
              <a16:creationId xmlns:a16="http://schemas.microsoft.com/office/drawing/2014/main" id="{1AF35B0D-6B5B-46E4-B36A-85CA4397309A}"/>
            </a:ext>
          </a:extLst>
        </xdr:cNvPr>
        <xdr:cNvPicPr preferRelativeResize="0"/>
      </xdr:nvPicPr>
      <xdr:blipFill>
        <a:blip xmlns:r="http://schemas.openxmlformats.org/officeDocument/2006/relationships" r:embed="rId9" cstate="print"/>
        <a:stretch>
          <a:fillRect/>
        </a:stretch>
      </xdr:blipFill>
      <xdr:spPr>
        <a:xfrm>
          <a:off x="16126691" y="298011273"/>
          <a:ext cx="3948545" cy="2272145"/>
        </a:xfrm>
        <a:prstGeom prst="rect">
          <a:avLst/>
        </a:prstGeom>
        <a:noFill/>
      </xdr:spPr>
    </xdr:pic>
    <xdr:clientData fLocksWithSheet="0"/>
  </xdr:oneCellAnchor>
  <xdr:oneCellAnchor>
    <xdr:from>
      <xdr:col>11</xdr:col>
      <xdr:colOff>0</xdr:colOff>
      <xdr:row>116</xdr:row>
      <xdr:rowOff>0</xdr:rowOff>
    </xdr:from>
    <xdr:ext cx="4602480" cy="3124200"/>
    <xdr:pic>
      <xdr:nvPicPr>
        <xdr:cNvPr id="17" name="image5.png">
          <a:extLst>
            <a:ext uri="{FF2B5EF4-FFF2-40B4-BE49-F238E27FC236}">
              <a16:creationId xmlns:a16="http://schemas.microsoft.com/office/drawing/2014/main" id="{023ADF49-1190-4FCB-A9F2-9E2EDB9E4177}"/>
            </a:ext>
          </a:extLst>
        </xdr:cNvPr>
        <xdr:cNvPicPr preferRelativeResize="0"/>
      </xdr:nvPicPr>
      <xdr:blipFill>
        <a:blip xmlns:r="http://schemas.openxmlformats.org/officeDocument/2006/relationships" r:embed="rId10" cstate="print"/>
        <a:stretch>
          <a:fillRect/>
        </a:stretch>
      </xdr:blipFill>
      <xdr:spPr>
        <a:xfrm>
          <a:off x="16126691" y="300311127"/>
          <a:ext cx="4602480" cy="3124200"/>
        </a:xfrm>
        <a:prstGeom prst="rect">
          <a:avLst/>
        </a:prstGeom>
        <a:noFill/>
      </xdr:spPr>
    </xdr:pic>
    <xdr:clientData fLocksWithSheet="0"/>
  </xdr:oneCellAnchor>
  <xdr:oneCellAnchor>
    <xdr:from>
      <xdr:col>11</xdr:col>
      <xdr:colOff>0</xdr:colOff>
      <xdr:row>117</xdr:row>
      <xdr:rowOff>0</xdr:rowOff>
    </xdr:from>
    <xdr:ext cx="4225636" cy="2008909"/>
    <xdr:pic>
      <xdr:nvPicPr>
        <xdr:cNvPr id="18" name="image22.png">
          <a:extLst>
            <a:ext uri="{FF2B5EF4-FFF2-40B4-BE49-F238E27FC236}">
              <a16:creationId xmlns:a16="http://schemas.microsoft.com/office/drawing/2014/main" id="{90DDCF93-49CD-48D3-BFAB-FFC31AB10F6F}"/>
            </a:ext>
          </a:extLst>
        </xdr:cNvPr>
        <xdr:cNvPicPr preferRelativeResize="0"/>
      </xdr:nvPicPr>
      <xdr:blipFill>
        <a:blip xmlns:r="http://schemas.openxmlformats.org/officeDocument/2006/relationships" r:embed="rId11" cstate="print"/>
        <a:stretch>
          <a:fillRect/>
        </a:stretch>
      </xdr:blipFill>
      <xdr:spPr>
        <a:xfrm>
          <a:off x="16126691" y="303525382"/>
          <a:ext cx="4225636" cy="2008909"/>
        </a:xfrm>
        <a:prstGeom prst="rect">
          <a:avLst/>
        </a:prstGeom>
        <a:noFill/>
      </xdr:spPr>
    </xdr:pic>
    <xdr:clientData fLocksWithSheet="0"/>
  </xdr:oneCellAnchor>
  <xdr:oneCellAnchor>
    <xdr:from>
      <xdr:col>11</xdr:col>
      <xdr:colOff>0</xdr:colOff>
      <xdr:row>118</xdr:row>
      <xdr:rowOff>0</xdr:rowOff>
    </xdr:from>
    <xdr:ext cx="4244340" cy="2865120"/>
    <xdr:pic>
      <xdr:nvPicPr>
        <xdr:cNvPr id="21" name="image6.png">
          <a:extLst>
            <a:ext uri="{FF2B5EF4-FFF2-40B4-BE49-F238E27FC236}">
              <a16:creationId xmlns:a16="http://schemas.microsoft.com/office/drawing/2014/main" id="{34DDE042-7B26-48AD-83B2-B79F36830C92}"/>
            </a:ext>
          </a:extLst>
        </xdr:cNvPr>
        <xdr:cNvPicPr preferRelativeResize="0"/>
      </xdr:nvPicPr>
      <xdr:blipFill>
        <a:blip xmlns:r="http://schemas.openxmlformats.org/officeDocument/2006/relationships" r:embed="rId12" cstate="print"/>
        <a:stretch>
          <a:fillRect/>
        </a:stretch>
      </xdr:blipFill>
      <xdr:spPr>
        <a:xfrm>
          <a:off x="16126691" y="305437309"/>
          <a:ext cx="4244340" cy="2865120"/>
        </a:xfrm>
        <a:prstGeom prst="rect">
          <a:avLst/>
        </a:prstGeom>
        <a:noFill/>
      </xdr:spPr>
    </xdr:pic>
    <xdr:clientData fLocksWithSheet="0"/>
  </xdr:oneCellAnchor>
  <xdr:twoCellAnchor editAs="oneCell">
    <xdr:from>
      <xdr:col>11</xdr:col>
      <xdr:colOff>0</xdr:colOff>
      <xdr:row>119</xdr:row>
      <xdr:rowOff>0</xdr:rowOff>
    </xdr:from>
    <xdr:to>
      <xdr:col>15</xdr:col>
      <xdr:colOff>272188</xdr:colOff>
      <xdr:row>120</xdr:row>
      <xdr:rowOff>6234</xdr:rowOff>
    </xdr:to>
    <xdr:pic>
      <xdr:nvPicPr>
        <xdr:cNvPr id="22" name="Рисунок 21">
          <a:extLst>
            <a:ext uri="{FF2B5EF4-FFF2-40B4-BE49-F238E27FC236}">
              <a16:creationId xmlns:a16="http://schemas.microsoft.com/office/drawing/2014/main" id="{3B314EFA-5D6D-4722-B3E5-994B42B9966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154400" y="308579520"/>
          <a:ext cx="2710588"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120</xdr:row>
      <xdr:rowOff>0</xdr:rowOff>
    </xdr:from>
    <xdr:to>
      <xdr:col>13</xdr:col>
      <xdr:colOff>550875</xdr:colOff>
      <xdr:row>120</xdr:row>
      <xdr:rowOff>3048000</xdr:rowOff>
    </xdr:to>
    <xdr:pic>
      <xdr:nvPicPr>
        <xdr:cNvPr id="23" name="Рисунок 22">
          <a:extLst>
            <a:ext uri="{FF2B5EF4-FFF2-40B4-BE49-F238E27FC236}">
              <a16:creationId xmlns:a16="http://schemas.microsoft.com/office/drawing/2014/main" id="{C04B9370-F9CA-4EE9-8E8B-08471180390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154400" y="310865520"/>
          <a:ext cx="1770075"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121</xdr:row>
      <xdr:rowOff>0</xdr:rowOff>
    </xdr:from>
    <xdr:to>
      <xdr:col>17</xdr:col>
      <xdr:colOff>230659</xdr:colOff>
      <xdr:row>121</xdr:row>
      <xdr:rowOff>2438400</xdr:rowOff>
    </xdr:to>
    <xdr:pic>
      <xdr:nvPicPr>
        <xdr:cNvPr id="24" name="Рисунок 23">
          <a:extLst>
            <a:ext uri="{FF2B5EF4-FFF2-40B4-BE49-F238E27FC236}">
              <a16:creationId xmlns:a16="http://schemas.microsoft.com/office/drawing/2014/main" id="{4C6840EA-4D65-4512-A8E9-C041C06C638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154400" y="313974480"/>
          <a:ext cx="3888259"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122</xdr:row>
      <xdr:rowOff>0</xdr:rowOff>
    </xdr:from>
    <xdr:to>
      <xdr:col>14</xdr:col>
      <xdr:colOff>518160</xdr:colOff>
      <xdr:row>122</xdr:row>
      <xdr:rowOff>2162432</xdr:rowOff>
    </xdr:to>
    <xdr:pic>
      <xdr:nvPicPr>
        <xdr:cNvPr id="25" name="Рисунок 24">
          <a:extLst>
            <a:ext uri="{FF2B5EF4-FFF2-40B4-BE49-F238E27FC236}">
              <a16:creationId xmlns:a16="http://schemas.microsoft.com/office/drawing/2014/main" id="{73458EC3-C1BF-4674-A990-0468BA7C31A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154400" y="316473840"/>
          <a:ext cx="2346960" cy="21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30479</xdr:colOff>
      <xdr:row>123</xdr:row>
      <xdr:rowOff>91440</xdr:rowOff>
    </xdr:from>
    <xdr:to>
      <xdr:col>20</xdr:col>
      <xdr:colOff>579120</xdr:colOff>
      <xdr:row>124</xdr:row>
      <xdr:rowOff>15605</xdr:rowOff>
    </xdr:to>
    <xdr:pic>
      <xdr:nvPicPr>
        <xdr:cNvPr id="26" name="Рисунок 25">
          <a:extLst>
            <a:ext uri="{FF2B5EF4-FFF2-40B4-BE49-F238E27FC236}">
              <a16:creationId xmlns:a16="http://schemas.microsoft.com/office/drawing/2014/main" id="{B7B6A5CB-E003-4746-B559-BC2DC6FE32B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184879" y="318851280"/>
          <a:ext cx="6035041" cy="2667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124</xdr:row>
      <xdr:rowOff>0</xdr:rowOff>
    </xdr:from>
    <xdr:to>
      <xdr:col>15</xdr:col>
      <xdr:colOff>304800</xdr:colOff>
      <xdr:row>124</xdr:row>
      <xdr:rowOff>2367593</xdr:rowOff>
    </xdr:to>
    <xdr:pic>
      <xdr:nvPicPr>
        <xdr:cNvPr id="27" name="Рисунок 26">
          <a:extLst>
            <a:ext uri="{FF2B5EF4-FFF2-40B4-BE49-F238E27FC236}">
              <a16:creationId xmlns:a16="http://schemas.microsoft.com/office/drawing/2014/main" id="{8C60BC83-E8B8-446C-AB4F-135502BAB45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6154400" y="321503040"/>
          <a:ext cx="2743200" cy="2367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125</xdr:row>
      <xdr:rowOff>0</xdr:rowOff>
    </xdr:from>
    <xdr:to>
      <xdr:col>14</xdr:col>
      <xdr:colOff>259939</xdr:colOff>
      <xdr:row>125</xdr:row>
      <xdr:rowOff>2225040</xdr:rowOff>
    </xdr:to>
    <xdr:pic>
      <xdr:nvPicPr>
        <xdr:cNvPr id="28" name="Рисунок 27">
          <a:extLst>
            <a:ext uri="{FF2B5EF4-FFF2-40B4-BE49-F238E27FC236}">
              <a16:creationId xmlns:a16="http://schemas.microsoft.com/office/drawing/2014/main" id="{F7BFC9B9-9A16-40F1-B0DB-5BE5CEFCDF2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154400" y="324032880"/>
          <a:ext cx="2088739"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126</xdr:row>
      <xdr:rowOff>0</xdr:rowOff>
    </xdr:from>
    <xdr:to>
      <xdr:col>13</xdr:col>
      <xdr:colOff>340491</xdr:colOff>
      <xdr:row>126</xdr:row>
      <xdr:rowOff>2316480</xdr:rowOff>
    </xdr:to>
    <xdr:pic>
      <xdr:nvPicPr>
        <xdr:cNvPr id="29" name="Рисунок 28">
          <a:extLst>
            <a:ext uri="{FF2B5EF4-FFF2-40B4-BE49-F238E27FC236}">
              <a16:creationId xmlns:a16="http://schemas.microsoft.com/office/drawing/2014/main" id="{5BEBCE33-FDCA-456A-A50D-80152A75A80C}"/>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154400" y="326379840"/>
          <a:ext cx="1559691" cy="231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127</xdr:row>
      <xdr:rowOff>0</xdr:rowOff>
    </xdr:from>
    <xdr:to>
      <xdr:col>18</xdr:col>
      <xdr:colOff>600804</xdr:colOff>
      <xdr:row>127</xdr:row>
      <xdr:rowOff>2072640</xdr:rowOff>
    </xdr:to>
    <xdr:pic>
      <xdr:nvPicPr>
        <xdr:cNvPr id="30" name="Рисунок 29">
          <a:extLst>
            <a:ext uri="{FF2B5EF4-FFF2-40B4-BE49-F238E27FC236}">
              <a16:creationId xmlns:a16="http://schemas.microsoft.com/office/drawing/2014/main" id="{A81DAFB5-439D-4586-A50C-0C6FB70A9F3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154400" y="328726800"/>
          <a:ext cx="4868004"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128</xdr:row>
      <xdr:rowOff>0</xdr:rowOff>
    </xdr:from>
    <xdr:to>
      <xdr:col>16</xdr:col>
      <xdr:colOff>91440</xdr:colOff>
      <xdr:row>128</xdr:row>
      <xdr:rowOff>1895403</xdr:rowOff>
    </xdr:to>
    <xdr:pic>
      <xdr:nvPicPr>
        <xdr:cNvPr id="34" name="Рисунок 33">
          <a:extLst>
            <a:ext uri="{FF2B5EF4-FFF2-40B4-BE49-F238E27FC236}">
              <a16:creationId xmlns:a16="http://schemas.microsoft.com/office/drawing/2014/main" id="{9E06844E-169B-43D4-9CA0-174E01E7B17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154400" y="330829920"/>
          <a:ext cx="3139440" cy="1895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129</xdr:row>
      <xdr:rowOff>0</xdr:rowOff>
    </xdr:from>
    <xdr:to>
      <xdr:col>15</xdr:col>
      <xdr:colOff>62437</xdr:colOff>
      <xdr:row>129</xdr:row>
      <xdr:rowOff>1889760</xdr:rowOff>
    </xdr:to>
    <xdr:pic>
      <xdr:nvPicPr>
        <xdr:cNvPr id="35" name="Рисунок 34">
          <a:extLst>
            <a:ext uri="{FF2B5EF4-FFF2-40B4-BE49-F238E27FC236}">
              <a16:creationId xmlns:a16="http://schemas.microsoft.com/office/drawing/2014/main" id="{B43167D7-9CE7-4B18-BCFD-0CAC60A281F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245840" y="332750160"/>
          <a:ext cx="2409397"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130</xdr:row>
      <xdr:rowOff>0</xdr:rowOff>
    </xdr:from>
    <xdr:to>
      <xdr:col>16</xdr:col>
      <xdr:colOff>99811</xdr:colOff>
      <xdr:row>130</xdr:row>
      <xdr:rowOff>2133600</xdr:rowOff>
    </xdr:to>
    <xdr:pic>
      <xdr:nvPicPr>
        <xdr:cNvPr id="36" name="Рисунок 35">
          <a:extLst>
            <a:ext uri="{FF2B5EF4-FFF2-40B4-BE49-F238E27FC236}">
              <a16:creationId xmlns:a16="http://schemas.microsoft.com/office/drawing/2014/main" id="{2EEE257A-FE40-4E2F-991D-5B459D7B8922}"/>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154400" y="334670400"/>
          <a:ext cx="3147811"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131</xdr:row>
      <xdr:rowOff>0</xdr:rowOff>
    </xdr:from>
    <xdr:to>
      <xdr:col>15</xdr:col>
      <xdr:colOff>457200</xdr:colOff>
      <xdr:row>132</xdr:row>
      <xdr:rowOff>4552</xdr:rowOff>
    </xdr:to>
    <xdr:pic>
      <xdr:nvPicPr>
        <xdr:cNvPr id="37" name="Рисунок 36">
          <a:extLst>
            <a:ext uri="{FF2B5EF4-FFF2-40B4-BE49-F238E27FC236}">
              <a16:creationId xmlns:a16="http://schemas.microsoft.com/office/drawing/2014/main" id="{505221B2-1293-4F0E-85F9-A47FA1D7A50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154400" y="336956400"/>
          <a:ext cx="2895600" cy="2100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132</xdr:row>
      <xdr:rowOff>91440</xdr:rowOff>
    </xdr:from>
    <xdr:to>
      <xdr:col>16</xdr:col>
      <xdr:colOff>510274</xdr:colOff>
      <xdr:row>132</xdr:row>
      <xdr:rowOff>2011680</xdr:rowOff>
    </xdr:to>
    <xdr:pic>
      <xdr:nvPicPr>
        <xdr:cNvPr id="38" name="Рисунок 37">
          <a:extLst>
            <a:ext uri="{FF2B5EF4-FFF2-40B4-BE49-F238E27FC236}">
              <a16:creationId xmlns:a16="http://schemas.microsoft.com/office/drawing/2014/main" id="{29AB8356-034A-4028-9055-1D10B2193D2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215360" y="339150960"/>
          <a:ext cx="3497314"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133</xdr:row>
      <xdr:rowOff>0</xdr:rowOff>
    </xdr:from>
    <xdr:to>
      <xdr:col>14</xdr:col>
      <xdr:colOff>432251</xdr:colOff>
      <xdr:row>133</xdr:row>
      <xdr:rowOff>1859280</xdr:rowOff>
    </xdr:to>
    <xdr:pic>
      <xdr:nvPicPr>
        <xdr:cNvPr id="39" name="Рисунок 38">
          <a:extLst>
            <a:ext uri="{FF2B5EF4-FFF2-40B4-BE49-F238E27FC236}">
              <a16:creationId xmlns:a16="http://schemas.microsoft.com/office/drawing/2014/main" id="{F7D46A6A-1D20-4067-89F3-87047782119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154400" y="341162640"/>
          <a:ext cx="2261051" cy="185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134</xdr:row>
      <xdr:rowOff>0</xdr:rowOff>
    </xdr:from>
    <xdr:to>
      <xdr:col>16</xdr:col>
      <xdr:colOff>565206</xdr:colOff>
      <xdr:row>135</xdr:row>
      <xdr:rowOff>6233</xdr:rowOff>
    </xdr:to>
    <xdr:pic>
      <xdr:nvPicPr>
        <xdr:cNvPr id="40" name="Рисунок 39">
          <a:extLst>
            <a:ext uri="{FF2B5EF4-FFF2-40B4-BE49-F238E27FC236}">
              <a16:creationId xmlns:a16="http://schemas.microsoft.com/office/drawing/2014/main" id="{FB4AECF9-9171-454F-A665-34421BA5FD0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6154400" y="343082880"/>
          <a:ext cx="3613206"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135</xdr:row>
      <xdr:rowOff>0</xdr:rowOff>
    </xdr:from>
    <xdr:to>
      <xdr:col>15</xdr:col>
      <xdr:colOff>372567</xdr:colOff>
      <xdr:row>135</xdr:row>
      <xdr:rowOff>1798320</xdr:rowOff>
    </xdr:to>
    <xdr:pic>
      <xdr:nvPicPr>
        <xdr:cNvPr id="41" name="Рисунок 40">
          <a:extLst>
            <a:ext uri="{FF2B5EF4-FFF2-40B4-BE49-F238E27FC236}">
              <a16:creationId xmlns:a16="http://schemas.microsoft.com/office/drawing/2014/main" id="{D573495C-69DE-4632-9593-483C837EA0CB}"/>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6154400" y="345368880"/>
          <a:ext cx="2810967" cy="179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136</xdr:row>
      <xdr:rowOff>0</xdr:rowOff>
    </xdr:from>
    <xdr:to>
      <xdr:col>14</xdr:col>
      <xdr:colOff>379451</xdr:colOff>
      <xdr:row>136</xdr:row>
      <xdr:rowOff>2042160</xdr:rowOff>
    </xdr:to>
    <xdr:pic>
      <xdr:nvPicPr>
        <xdr:cNvPr id="42" name="Рисунок 41">
          <a:extLst>
            <a:ext uri="{FF2B5EF4-FFF2-40B4-BE49-F238E27FC236}">
              <a16:creationId xmlns:a16="http://schemas.microsoft.com/office/drawing/2014/main" id="{4E6CA700-5F4D-457B-BA1E-F671BB8AE813}"/>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154400" y="347289120"/>
          <a:ext cx="2208251"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137</xdr:row>
      <xdr:rowOff>0</xdr:rowOff>
    </xdr:from>
    <xdr:to>
      <xdr:col>16</xdr:col>
      <xdr:colOff>182880</xdr:colOff>
      <xdr:row>137</xdr:row>
      <xdr:rowOff>2010451</xdr:rowOff>
    </xdr:to>
    <xdr:pic>
      <xdr:nvPicPr>
        <xdr:cNvPr id="43" name="Рисунок 42">
          <a:extLst>
            <a:ext uri="{FF2B5EF4-FFF2-40B4-BE49-F238E27FC236}">
              <a16:creationId xmlns:a16="http://schemas.microsoft.com/office/drawing/2014/main" id="{0D6307A1-9AA1-4EA4-A352-242E411A24D5}"/>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6154400" y="349392240"/>
          <a:ext cx="3230880" cy="2010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138</xdr:row>
      <xdr:rowOff>0</xdr:rowOff>
    </xdr:from>
    <xdr:to>
      <xdr:col>16</xdr:col>
      <xdr:colOff>604778</xdr:colOff>
      <xdr:row>138</xdr:row>
      <xdr:rowOff>2194560</xdr:rowOff>
    </xdr:to>
    <xdr:pic>
      <xdr:nvPicPr>
        <xdr:cNvPr id="44" name="Рисунок 43">
          <a:extLst>
            <a:ext uri="{FF2B5EF4-FFF2-40B4-BE49-F238E27FC236}">
              <a16:creationId xmlns:a16="http://schemas.microsoft.com/office/drawing/2014/main" id="{0A8C900D-473F-4D7C-99F6-7D3E64675F8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6154400" y="351495360"/>
          <a:ext cx="3652778"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139</xdr:row>
      <xdr:rowOff>0</xdr:rowOff>
    </xdr:from>
    <xdr:to>
      <xdr:col>17</xdr:col>
      <xdr:colOff>117721</xdr:colOff>
      <xdr:row>139</xdr:row>
      <xdr:rowOff>2377440</xdr:rowOff>
    </xdr:to>
    <xdr:pic>
      <xdr:nvPicPr>
        <xdr:cNvPr id="45" name="Рисунок 44">
          <a:extLst>
            <a:ext uri="{FF2B5EF4-FFF2-40B4-BE49-F238E27FC236}">
              <a16:creationId xmlns:a16="http://schemas.microsoft.com/office/drawing/2014/main" id="{D9A945C1-837B-404E-999A-549D435F75A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54400" y="353781360"/>
          <a:ext cx="3775321" cy="237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140</xdr:row>
      <xdr:rowOff>0</xdr:rowOff>
    </xdr:from>
    <xdr:to>
      <xdr:col>15</xdr:col>
      <xdr:colOff>124039</xdr:colOff>
      <xdr:row>140</xdr:row>
      <xdr:rowOff>2407920</xdr:rowOff>
    </xdr:to>
    <xdr:pic>
      <xdr:nvPicPr>
        <xdr:cNvPr id="46" name="Рисунок 45">
          <a:extLst>
            <a:ext uri="{FF2B5EF4-FFF2-40B4-BE49-F238E27FC236}">
              <a16:creationId xmlns:a16="http://schemas.microsoft.com/office/drawing/2014/main" id="{3AB2FCCF-3A75-4435-A0F3-8EFB3C068FB6}"/>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154400" y="356280720"/>
          <a:ext cx="2562439"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141</xdr:row>
      <xdr:rowOff>0</xdr:rowOff>
    </xdr:from>
    <xdr:to>
      <xdr:col>14</xdr:col>
      <xdr:colOff>506986</xdr:colOff>
      <xdr:row>142</xdr:row>
      <xdr:rowOff>816</xdr:rowOff>
    </xdr:to>
    <xdr:pic>
      <xdr:nvPicPr>
        <xdr:cNvPr id="47" name="Рисунок 46">
          <a:extLst>
            <a:ext uri="{FF2B5EF4-FFF2-40B4-BE49-F238E27FC236}">
              <a16:creationId xmlns:a16="http://schemas.microsoft.com/office/drawing/2014/main" id="{DD99FBE7-163B-4F6C-9263-65D4B1633468}"/>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154400" y="358780080"/>
          <a:ext cx="2335786"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142</xdr:row>
      <xdr:rowOff>0</xdr:rowOff>
    </xdr:from>
    <xdr:to>
      <xdr:col>17</xdr:col>
      <xdr:colOff>251764</xdr:colOff>
      <xdr:row>142</xdr:row>
      <xdr:rowOff>2255520</xdr:rowOff>
    </xdr:to>
    <xdr:pic>
      <xdr:nvPicPr>
        <xdr:cNvPr id="48" name="Рисунок 47">
          <a:extLst>
            <a:ext uri="{FF2B5EF4-FFF2-40B4-BE49-F238E27FC236}">
              <a16:creationId xmlns:a16="http://schemas.microsoft.com/office/drawing/2014/main" id="{754DC09C-0570-4A04-BE6E-9C38931308D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154400" y="360883200"/>
          <a:ext cx="3909364"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143</xdr:row>
      <xdr:rowOff>0</xdr:rowOff>
    </xdr:from>
    <xdr:to>
      <xdr:col>16</xdr:col>
      <xdr:colOff>12823</xdr:colOff>
      <xdr:row>144</xdr:row>
      <xdr:rowOff>2</xdr:rowOff>
    </xdr:to>
    <xdr:pic>
      <xdr:nvPicPr>
        <xdr:cNvPr id="49" name="Рисунок 48">
          <a:extLst>
            <a:ext uri="{FF2B5EF4-FFF2-40B4-BE49-F238E27FC236}">
              <a16:creationId xmlns:a16="http://schemas.microsoft.com/office/drawing/2014/main" id="{47A78016-30FF-4215-BB34-051C5388BCF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6154400" y="363169200"/>
          <a:ext cx="3060823"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144</xdr:row>
      <xdr:rowOff>0</xdr:rowOff>
    </xdr:from>
    <xdr:to>
      <xdr:col>16</xdr:col>
      <xdr:colOff>91440</xdr:colOff>
      <xdr:row>144</xdr:row>
      <xdr:rowOff>2149526</xdr:rowOff>
    </xdr:to>
    <xdr:pic>
      <xdr:nvPicPr>
        <xdr:cNvPr id="50" name="Рисунок 49">
          <a:extLst>
            <a:ext uri="{FF2B5EF4-FFF2-40B4-BE49-F238E27FC236}">
              <a16:creationId xmlns:a16="http://schemas.microsoft.com/office/drawing/2014/main" id="{2EFEA19C-7CE8-49ED-8DA8-296DF7438642}"/>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6154400" y="365272320"/>
          <a:ext cx="3139440" cy="214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145</xdr:row>
      <xdr:rowOff>0</xdr:rowOff>
    </xdr:from>
    <xdr:to>
      <xdr:col>13</xdr:col>
      <xdr:colOff>347334</xdr:colOff>
      <xdr:row>145</xdr:row>
      <xdr:rowOff>2042160</xdr:rowOff>
    </xdr:to>
    <xdr:pic>
      <xdr:nvPicPr>
        <xdr:cNvPr id="51" name="Рисунок 50">
          <a:extLst>
            <a:ext uri="{FF2B5EF4-FFF2-40B4-BE49-F238E27FC236}">
              <a16:creationId xmlns:a16="http://schemas.microsoft.com/office/drawing/2014/main" id="{093C0045-288D-44BA-B135-1950D9A18C7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154400" y="367558320"/>
          <a:ext cx="1566534"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146</xdr:row>
      <xdr:rowOff>152400</xdr:rowOff>
    </xdr:from>
    <xdr:to>
      <xdr:col>14</xdr:col>
      <xdr:colOff>247787</xdr:colOff>
      <xdr:row>146</xdr:row>
      <xdr:rowOff>2834640</xdr:rowOff>
    </xdr:to>
    <xdr:pic>
      <xdr:nvPicPr>
        <xdr:cNvPr id="52" name="Рисунок 51">
          <a:extLst>
            <a:ext uri="{FF2B5EF4-FFF2-40B4-BE49-F238E27FC236}">
              <a16:creationId xmlns:a16="http://schemas.microsoft.com/office/drawing/2014/main" id="{D790A858-6926-4336-8CC9-6411703A4F81}"/>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6154400" y="369265200"/>
          <a:ext cx="2057537"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147</xdr:row>
      <xdr:rowOff>76679</xdr:rowOff>
    </xdr:from>
    <xdr:to>
      <xdr:col>17</xdr:col>
      <xdr:colOff>419100</xdr:colOff>
      <xdr:row>148</xdr:row>
      <xdr:rowOff>19048</xdr:rowOff>
    </xdr:to>
    <xdr:pic>
      <xdr:nvPicPr>
        <xdr:cNvPr id="53" name="Рисунок 52">
          <a:extLst>
            <a:ext uri="{FF2B5EF4-FFF2-40B4-BE49-F238E27FC236}">
              <a16:creationId xmlns:a16="http://schemas.microsoft.com/office/drawing/2014/main" id="{222D0FC4-173F-44A6-A547-3EAEFF86D5DB}"/>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6192500" y="372046979"/>
          <a:ext cx="4019550" cy="2495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148</xdr:row>
      <xdr:rowOff>0</xdr:rowOff>
    </xdr:from>
    <xdr:to>
      <xdr:col>17</xdr:col>
      <xdr:colOff>373380</xdr:colOff>
      <xdr:row>149</xdr:row>
      <xdr:rowOff>76282</xdr:rowOff>
    </xdr:to>
    <xdr:pic>
      <xdr:nvPicPr>
        <xdr:cNvPr id="55" name="Рисунок 54">
          <a:extLst>
            <a:ext uri="{FF2B5EF4-FFF2-40B4-BE49-F238E27FC236}">
              <a16:creationId xmlns:a16="http://schemas.microsoft.com/office/drawing/2014/main" id="{19F1FF65-FC36-455E-B481-424AE3C545A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6173450" y="374256300"/>
          <a:ext cx="3992880" cy="2171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148</xdr:row>
      <xdr:rowOff>2019300</xdr:rowOff>
    </xdr:from>
    <xdr:to>
      <xdr:col>16</xdr:col>
      <xdr:colOff>478403</xdr:colOff>
      <xdr:row>150</xdr:row>
      <xdr:rowOff>45719</xdr:rowOff>
    </xdr:to>
    <xdr:pic>
      <xdr:nvPicPr>
        <xdr:cNvPr id="56" name="Рисунок 55">
          <a:extLst>
            <a:ext uri="{FF2B5EF4-FFF2-40B4-BE49-F238E27FC236}">
              <a16:creationId xmlns:a16="http://schemas.microsoft.com/office/drawing/2014/main" id="{E7803366-C5F2-4E27-B025-2329DC41D0FA}"/>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6230600" y="376275600"/>
          <a:ext cx="3431153"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150</xdr:row>
      <xdr:rowOff>57150</xdr:rowOff>
    </xdr:from>
    <xdr:to>
      <xdr:col>14</xdr:col>
      <xdr:colOff>279227</xdr:colOff>
      <xdr:row>150</xdr:row>
      <xdr:rowOff>2282190</xdr:rowOff>
    </xdr:to>
    <xdr:pic>
      <xdr:nvPicPr>
        <xdr:cNvPr id="57" name="Рисунок 56">
          <a:extLst>
            <a:ext uri="{FF2B5EF4-FFF2-40B4-BE49-F238E27FC236}">
              <a16:creationId xmlns:a16="http://schemas.microsoft.com/office/drawing/2014/main" id="{B1AF372D-B4B8-45BE-8942-3371BBE2F363}"/>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6383000" y="378694950"/>
          <a:ext cx="1860377"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151</xdr:row>
      <xdr:rowOff>95250</xdr:rowOff>
    </xdr:from>
    <xdr:to>
      <xdr:col>16</xdr:col>
      <xdr:colOff>102453</xdr:colOff>
      <xdr:row>151</xdr:row>
      <xdr:rowOff>2137410</xdr:rowOff>
    </xdr:to>
    <xdr:pic>
      <xdr:nvPicPr>
        <xdr:cNvPr id="58" name="Рисунок 57">
          <a:extLst>
            <a:ext uri="{FF2B5EF4-FFF2-40B4-BE49-F238E27FC236}">
              <a16:creationId xmlns:a16="http://schemas.microsoft.com/office/drawing/2014/main" id="{93A4EEF9-2AC8-4C76-9198-C9B41FE47AE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6249650" y="381209550"/>
          <a:ext cx="3036153"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152</xdr:row>
      <xdr:rowOff>19050</xdr:rowOff>
    </xdr:from>
    <xdr:to>
      <xdr:col>16</xdr:col>
      <xdr:colOff>205703</xdr:colOff>
      <xdr:row>152</xdr:row>
      <xdr:rowOff>2030730</xdr:rowOff>
    </xdr:to>
    <xdr:pic>
      <xdr:nvPicPr>
        <xdr:cNvPr id="59" name="Рисунок 58">
          <a:extLst>
            <a:ext uri="{FF2B5EF4-FFF2-40B4-BE49-F238E27FC236}">
              <a16:creationId xmlns:a16="http://schemas.microsoft.com/office/drawing/2014/main" id="{10D03B10-3178-4092-923E-01305040278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6226790" y="383419350"/>
          <a:ext cx="3162263"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57151</xdr:colOff>
      <xdr:row>153</xdr:row>
      <xdr:rowOff>19050</xdr:rowOff>
    </xdr:from>
    <xdr:to>
      <xdr:col>15</xdr:col>
      <xdr:colOff>152401</xdr:colOff>
      <xdr:row>153</xdr:row>
      <xdr:rowOff>2048230</xdr:rowOff>
    </xdr:to>
    <xdr:pic>
      <xdr:nvPicPr>
        <xdr:cNvPr id="60" name="Рисунок 59">
          <a:extLst>
            <a:ext uri="{FF2B5EF4-FFF2-40B4-BE49-F238E27FC236}">
              <a16:creationId xmlns:a16="http://schemas.microsoft.com/office/drawing/2014/main" id="{CE9DC8A1-1742-4731-AAFF-C144B745A26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192501" y="385514850"/>
          <a:ext cx="2533650" cy="202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1200150</xdr:colOff>
      <xdr:row>153</xdr:row>
      <xdr:rowOff>1989888</xdr:rowOff>
    </xdr:from>
    <xdr:to>
      <xdr:col>19</xdr:col>
      <xdr:colOff>381000</xdr:colOff>
      <xdr:row>155</xdr:row>
      <xdr:rowOff>95249</xdr:rowOff>
    </xdr:to>
    <xdr:pic>
      <xdr:nvPicPr>
        <xdr:cNvPr id="61" name="Рисунок 60">
          <a:extLst>
            <a:ext uri="{FF2B5EF4-FFF2-40B4-BE49-F238E27FC236}">
              <a16:creationId xmlns:a16="http://schemas.microsoft.com/office/drawing/2014/main" id="{6ECA47A7-2DAC-4A7F-AE0D-82AD4FB9E48F}"/>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6097250" y="387485688"/>
          <a:ext cx="5295900" cy="2486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400050</xdr:colOff>
      <xdr:row>155</xdr:row>
      <xdr:rowOff>114300</xdr:rowOff>
    </xdr:from>
    <xdr:to>
      <xdr:col>17</xdr:col>
      <xdr:colOff>571114</xdr:colOff>
      <xdr:row>155</xdr:row>
      <xdr:rowOff>2590800</xdr:rowOff>
    </xdr:to>
    <xdr:pic>
      <xdr:nvPicPr>
        <xdr:cNvPr id="62" name="Рисунок 61">
          <a:extLst>
            <a:ext uri="{FF2B5EF4-FFF2-40B4-BE49-F238E27FC236}">
              <a16:creationId xmlns:a16="http://schemas.microsoft.com/office/drawing/2014/main" id="{A8FE10A4-3E8E-44BF-B2FF-37A2A57EF27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6535400" y="389991600"/>
          <a:ext cx="3828664" cy="247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156</xdr:row>
      <xdr:rowOff>190500</xdr:rowOff>
    </xdr:from>
    <xdr:to>
      <xdr:col>17</xdr:col>
      <xdr:colOff>90177</xdr:colOff>
      <xdr:row>156</xdr:row>
      <xdr:rowOff>2232660</xdr:rowOff>
    </xdr:to>
    <xdr:pic>
      <xdr:nvPicPr>
        <xdr:cNvPr id="63" name="Рисунок 62">
          <a:extLst>
            <a:ext uri="{FF2B5EF4-FFF2-40B4-BE49-F238E27FC236}">
              <a16:creationId xmlns:a16="http://schemas.microsoft.com/office/drawing/2014/main" id="{87551A04-200B-40C1-8E5F-193D0EF8442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6363950" y="392734800"/>
          <a:ext cx="3519177"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209550</xdr:colOff>
      <xdr:row>156</xdr:row>
      <xdr:rowOff>2114550</xdr:rowOff>
    </xdr:from>
    <xdr:to>
      <xdr:col>16</xdr:col>
      <xdr:colOff>578387</xdr:colOff>
      <xdr:row>157</xdr:row>
      <xdr:rowOff>2053589</xdr:rowOff>
    </xdr:to>
    <xdr:pic>
      <xdr:nvPicPr>
        <xdr:cNvPr id="64" name="Рисунок 63">
          <a:extLst>
            <a:ext uri="{FF2B5EF4-FFF2-40B4-BE49-F238E27FC236}">
              <a16:creationId xmlns:a16="http://schemas.microsoft.com/office/drawing/2014/main" id="{4314974D-37E8-41E2-991A-197B21324ECB}"/>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6344900" y="394658850"/>
          <a:ext cx="3416837"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159</xdr:row>
      <xdr:rowOff>57150</xdr:rowOff>
    </xdr:from>
    <xdr:to>
      <xdr:col>19</xdr:col>
      <xdr:colOff>575778</xdr:colOff>
      <xdr:row>159</xdr:row>
      <xdr:rowOff>2381451</xdr:rowOff>
    </xdr:to>
    <xdr:pic>
      <xdr:nvPicPr>
        <xdr:cNvPr id="68" name="Рисунок 67">
          <a:extLst>
            <a:ext uri="{FF2B5EF4-FFF2-40B4-BE49-F238E27FC236}">
              <a16:creationId xmlns:a16="http://schemas.microsoft.com/office/drawing/2014/main" id="{0CC3B1D9-F17D-4231-AD8B-869E2250AAE5}"/>
            </a:ext>
          </a:extLst>
        </xdr:cNvPr>
        <xdr:cNvPicPr>
          <a:picLocks noChangeAspect="1"/>
        </xdr:cNvPicPr>
      </xdr:nvPicPr>
      <xdr:blipFill>
        <a:blip xmlns:r="http://schemas.openxmlformats.org/officeDocument/2006/relationships" r:embed="rId52"/>
        <a:stretch>
          <a:fillRect/>
        </a:stretch>
      </xdr:blipFill>
      <xdr:spPr>
        <a:xfrm>
          <a:off x="16192500" y="399268950"/>
          <a:ext cx="5395428" cy="2324301"/>
        </a:xfrm>
        <a:prstGeom prst="rect">
          <a:avLst/>
        </a:prstGeom>
      </xdr:spPr>
    </xdr:pic>
    <xdr:clientData/>
  </xdr:twoCellAnchor>
  <xdr:twoCellAnchor editAs="oneCell">
    <xdr:from>
      <xdr:col>11</xdr:col>
      <xdr:colOff>19050</xdr:colOff>
      <xdr:row>159</xdr:row>
      <xdr:rowOff>2381251</xdr:rowOff>
    </xdr:from>
    <xdr:to>
      <xdr:col>17</xdr:col>
      <xdr:colOff>228600</xdr:colOff>
      <xdr:row>161</xdr:row>
      <xdr:rowOff>72616</xdr:rowOff>
    </xdr:to>
    <xdr:pic>
      <xdr:nvPicPr>
        <xdr:cNvPr id="69" name="Рисунок 68">
          <a:extLst>
            <a:ext uri="{FF2B5EF4-FFF2-40B4-BE49-F238E27FC236}">
              <a16:creationId xmlns:a16="http://schemas.microsoft.com/office/drawing/2014/main" id="{3A914521-5164-4909-B70C-7CC1D52CA8C6}"/>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6154400" y="401593051"/>
          <a:ext cx="3867150" cy="207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224790</xdr:colOff>
      <xdr:row>161</xdr:row>
      <xdr:rowOff>57150</xdr:rowOff>
    </xdr:from>
    <xdr:to>
      <xdr:col>14</xdr:col>
      <xdr:colOff>253458</xdr:colOff>
      <xdr:row>161</xdr:row>
      <xdr:rowOff>2247900</xdr:rowOff>
    </xdr:to>
    <xdr:pic>
      <xdr:nvPicPr>
        <xdr:cNvPr id="70" name="Рисунок 69">
          <a:extLst>
            <a:ext uri="{FF2B5EF4-FFF2-40B4-BE49-F238E27FC236}">
              <a16:creationId xmlns:a16="http://schemas.microsoft.com/office/drawing/2014/main" id="{A8F057D4-E913-49B1-87C9-7E0071308E94}"/>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6360140" y="403650450"/>
          <a:ext cx="1857468"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162</xdr:row>
      <xdr:rowOff>0</xdr:rowOff>
    </xdr:from>
    <xdr:to>
      <xdr:col>16</xdr:col>
      <xdr:colOff>300158</xdr:colOff>
      <xdr:row>162</xdr:row>
      <xdr:rowOff>2407920</xdr:rowOff>
    </xdr:to>
    <xdr:pic>
      <xdr:nvPicPr>
        <xdr:cNvPr id="72" name="Рисунок 71">
          <a:extLst>
            <a:ext uri="{FF2B5EF4-FFF2-40B4-BE49-F238E27FC236}">
              <a16:creationId xmlns:a16="http://schemas.microsoft.com/office/drawing/2014/main" id="{5996BF7E-8B13-4C9E-B5C7-DDECF8FE8CF8}"/>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6230600" y="405879300"/>
          <a:ext cx="3252908"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163</xdr:row>
      <xdr:rowOff>0</xdr:rowOff>
    </xdr:from>
    <xdr:to>
      <xdr:col>18</xdr:col>
      <xdr:colOff>102683</xdr:colOff>
      <xdr:row>164</xdr:row>
      <xdr:rowOff>30479</xdr:rowOff>
    </xdr:to>
    <xdr:pic>
      <xdr:nvPicPr>
        <xdr:cNvPr id="73" name="Рисунок 72">
          <a:extLst>
            <a:ext uri="{FF2B5EF4-FFF2-40B4-BE49-F238E27FC236}">
              <a16:creationId xmlns:a16="http://schemas.microsoft.com/office/drawing/2014/main" id="{3298B7F3-AC02-4197-88F9-832E442CF536}"/>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6325850" y="408355800"/>
          <a:ext cx="4179383" cy="231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164</xdr:row>
      <xdr:rowOff>160860</xdr:rowOff>
    </xdr:from>
    <xdr:to>
      <xdr:col>17</xdr:col>
      <xdr:colOff>293370</xdr:colOff>
      <xdr:row>164</xdr:row>
      <xdr:rowOff>2774248</xdr:rowOff>
    </xdr:to>
    <xdr:pic>
      <xdr:nvPicPr>
        <xdr:cNvPr id="74" name="Рисунок 73">
          <a:extLst>
            <a:ext uri="{FF2B5EF4-FFF2-40B4-BE49-F238E27FC236}">
              <a16:creationId xmlns:a16="http://schemas.microsoft.com/office/drawing/2014/main" id="{B646AFDD-CE52-454F-8505-889F504E486F}"/>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6230600" y="410802660"/>
          <a:ext cx="3855720" cy="261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165</xdr:row>
      <xdr:rowOff>114300</xdr:rowOff>
    </xdr:from>
    <xdr:to>
      <xdr:col>18</xdr:col>
      <xdr:colOff>300649</xdr:colOff>
      <xdr:row>165</xdr:row>
      <xdr:rowOff>2735580</xdr:rowOff>
    </xdr:to>
    <xdr:pic>
      <xdr:nvPicPr>
        <xdr:cNvPr id="75" name="Рисунок 74">
          <a:extLst>
            <a:ext uri="{FF2B5EF4-FFF2-40B4-BE49-F238E27FC236}">
              <a16:creationId xmlns:a16="http://schemas.microsoft.com/office/drawing/2014/main" id="{C5728697-F251-46FF-81C0-4DBD609E37A2}"/>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6325850" y="413575500"/>
          <a:ext cx="4377349"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166</xdr:row>
      <xdr:rowOff>62400</xdr:rowOff>
    </xdr:from>
    <xdr:to>
      <xdr:col>17</xdr:col>
      <xdr:colOff>57150</xdr:colOff>
      <xdr:row>166</xdr:row>
      <xdr:rowOff>2606039</xdr:rowOff>
    </xdr:to>
    <xdr:pic>
      <xdr:nvPicPr>
        <xdr:cNvPr id="76" name="Рисунок 75">
          <a:extLst>
            <a:ext uri="{FF2B5EF4-FFF2-40B4-BE49-F238E27FC236}">
              <a16:creationId xmlns:a16="http://schemas.microsoft.com/office/drawing/2014/main" id="{CD8B3DB1-56CD-4054-94B3-3E52F42E10C2}"/>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135351" y="415085700"/>
          <a:ext cx="3714749" cy="254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167</xdr:row>
      <xdr:rowOff>76200</xdr:rowOff>
    </xdr:from>
    <xdr:to>
      <xdr:col>16</xdr:col>
      <xdr:colOff>578301</xdr:colOff>
      <xdr:row>167</xdr:row>
      <xdr:rowOff>3059430</xdr:rowOff>
    </xdr:to>
    <xdr:pic>
      <xdr:nvPicPr>
        <xdr:cNvPr id="77" name="Рисунок 76">
          <a:extLst>
            <a:ext uri="{FF2B5EF4-FFF2-40B4-BE49-F238E27FC236}">
              <a16:creationId xmlns:a16="http://schemas.microsoft.com/office/drawing/2014/main" id="{6E49C777-3019-42E0-A86E-84F207E72842}"/>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6135350" y="417747450"/>
          <a:ext cx="3626301" cy="29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167</xdr:row>
      <xdr:rowOff>3124200</xdr:rowOff>
    </xdr:from>
    <xdr:to>
      <xdr:col>15</xdr:col>
      <xdr:colOff>331672</xdr:colOff>
      <xdr:row>169</xdr:row>
      <xdr:rowOff>53342</xdr:rowOff>
    </xdr:to>
    <xdr:pic>
      <xdr:nvPicPr>
        <xdr:cNvPr id="78" name="Рисунок 77">
          <a:extLst>
            <a:ext uri="{FF2B5EF4-FFF2-40B4-BE49-F238E27FC236}">
              <a16:creationId xmlns:a16="http://schemas.microsoft.com/office/drawing/2014/main" id="{74D47735-CF9E-4DA6-8EEC-C96844A57897}"/>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16306800" y="420795450"/>
          <a:ext cx="2598622" cy="3139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67987</xdr:colOff>
      <xdr:row>169</xdr:row>
      <xdr:rowOff>80244</xdr:rowOff>
    </xdr:from>
    <xdr:to>
      <xdr:col>18</xdr:col>
      <xdr:colOff>171450</xdr:colOff>
      <xdr:row>169</xdr:row>
      <xdr:rowOff>2609850</xdr:rowOff>
    </xdr:to>
    <xdr:pic>
      <xdr:nvPicPr>
        <xdr:cNvPr id="79" name="Рисунок 78">
          <a:extLst>
            <a:ext uri="{FF2B5EF4-FFF2-40B4-BE49-F238E27FC236}">
              <a16:creationId xmlns:a16="http://schemas.microsoft.com/office/drawing/2014/main" id="{B7A68A30-8725-42DF-A4EF-7C808953DEE3}"/>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16203337" y="422494944"/>
          <a:ext cx="4370663" cy="2529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304800</xdr:colOff>
      <xdr:row>170</xdr:row>
      <xdr:rowOff>95249</xdr:rowOff>
    </xdr:from>
    <xdr:to>
      <xdr:col>15</xdr:col>
      <xdr:colOff>134647</xdr:colOff>
      <xdr:row>170</xdr:row>
      <xdr:rowOff>2946728</xdr:rowOff>
    </xdr:to>
    <xdr:pic>
      <xdr:nvPicPr>
        <xdr:cNvPr id="80" name="Рисунок 79">
          <a:extLst>
            <a:ext uri="{FF2B5EF4-FFF2-40B4-BE49-F238E27FC236}">
              <a16:creationId xmlns:a16="http://schemas.microsoft.com/office/drawing/2014/main" id="{149D698E-6AA8-4F1E-97DE-3540D9417BA7}"/>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6440150" y="425195999"/>
          <a:ext cx="2268247" cy="285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95251</xdr:colOff>
      <xdr:row>171</xdr:row>
      <xdr:rowOff>38100</xdr:rowOff>
    </xdr:from>
    <xdr:to>
      <xdr:col>18</xdr:col>
      <xdr:colOff>375742</xdr:colOff>
      <xdr:row>171</xdr:row>
      <xdr:rowOff>2933700</xdr:rowOff>
    </xdr:to>
    <xdr:pic>
      <xdr:nvPicPr>
        <xdr:cNvPr id="81" name="Рисунок 80">
          <a:extLst>
            <a:ext uri="{FF2B5EF4-FFF2-40B4-BE49-F238E27FC236}">
              <a16:creationId xmlns:a16="http://schemas.microsoft.com/office/drawing/2014/main" id="{135C1BE8-0C41-4A34-8C25-3499F1215AF6}"/>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6230601" y="428186850"/>
          <a:ext cx="4547691"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148590</xdr:colOff>
      <xdr:row>172</xdr:row>
      <xdr:rowOff>76200</xdr:rowOff>
    </xdr:from>
    <xdr:to>
      <xdr:col>18</xdr:col>
      <xdr:colOff>386801</xdr:colOff>
      <xdr:row>172</xdr:row>
      <xdr:rowOff>2849880</xdr:rowOff>
    </xdr:to>
    <xdr:pic>
      <xdr:nvPicPr>
        <xdr:cNvPr id="82" name="Рисунок 81">
          <a:extLst>
            <a:ext uri="{FF2B5EF4-FFF2-40B4-BE49-F238E27FC236}">
              <a16:creationId xmlns:a16="http://schemas.microsoft.com/office/drawing/2014/main" id="{8470AED0-1221-44A6-A1B6-41240E3F5463}"/>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6283940" y="431177700"/>
          <a:ext cx="4505411"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323851</xdr:colOff>
      <xdr:row>173</xdr:row>
      <xdr:rowOff>40980</xdr:rowOff>
    </xdr:from>
    <xdr:to>
      <xdr:col>17</xdr:col>
      <xdr:colOff>533401</xdr:colOff>
      <xdr:row>173</xdr:row>
      <xdr:rowOff>2712720</xdr:rowOff>
    </xdr:to>
    <xdr:pic>
      <xdr:nvPicPr>
        <xdr:cNvPr id="83" name="Рисунок 82">
          <a:extLst>
            <a:ext uri="{FF2B5EF4-FFF2-40B4-BE49-F238E27FC236}">
              <a16:creationId xmlns:a16="http://schemas.microsoft.com/office/drawing/2014/main" id="{AD0DE1FB-E32D-4D25-8BF4-35EE73A4BB6A}"/>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6459201" y="434266680"/>
          <a:ext cx="3867150" cy="2671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3541</xdr:colOff>
      <xdr:row>174</xdr:row>
      <xdr:rowOff>57150</xdr:rowOff>
    </xdr:from>
    <xdr:to>
      <xdr:col>18</xdr:col>
      <xdr:colOff>227421</xdr:colOff>
      <xdr:row>174</xdr:row>
      <xdr:rowOff>2800350</xdr:rowOff>
    </xdr:to>
    <xdr:pic>
      <xdr:nvPicPr>
        <xdr:cNvPr id="84" name="Рисунок 83">
          <a:extLst>
            <a:ext uri="{FF2B5EF4-FFF2-40B4-BE49-F238E27FC236}">
              <a16:creationId xmlns:a16="http://schemas.microsoft.com/office/drawing/2014/main" id="{DD653F0C-50A6-4B39-A94A-924B4A34E857}"/>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6138891" y="436378350"/>
          <a:ext cx="449108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175</xdr:row>
      <xdr:rowOff>29114</xdr:rowOff>
    </xdr:from>
    <xdr:to>
      <xdr:col>18</xdr:col>
      <xdr:colOff>476250</xdr:colOff>
      <xdr:row>175</xdr:row>
      <xdr:rowOff>2967990</xdr:rowOff>
    </xdr:to>
    <xdr:pic>
      <xdr:nvPicPr>
        <xdr:cNvPr id="85" name="Рисунок 84">
          <a:extLst>
            <a:ext uri="{FF2B5EF4-FFF2-40B4-BE49-F238E27FC236}">
              <a16:creationId xmlns:a16="http://schemas.microsoft.com/office/drawing/2014/main" id="{2037B4F4-E569-48BB-8ECE-43276D9BC859}"/>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16135350" y="439379264"/>
          <a:ext cx="4743450" cy="2938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175</xdr:row>
      <xdr:rowOff>3086100</xdr:rowOff>
    </xdr:from>
    <xdr:to>
      <xdr:col>17</xdr:col>
      <xdr:colOff>566065</xdr:colOff>
      <xdr:row>177</xdr:row>
      <xdr:rowOff>76198</xdr:rowOff>
    </xdr:to>
    <xdr:pic>
      <xdr:nvPicPr>
        <xdr:cNvPr id="86" name="Рисунок 85">
          <a:extLst>
            <a:ext uri="{FF2B5EF4-FFF2-40B4-BE49-F238E27FC236}">
              <a16:creationId xmlns:a16="http://schemas.microsoft.com/office/drawing/2014/main" id="{9A35F3CD-8210-42FA-9928-DE066FD378F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6154400" y="442436250"/>
          <a:ext cx="4204615"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149646</xdr:colOff>
      <xdr:row>176</xdr:row>
      <xdr:rowOff>2758440</xdr:rowOff>
    </xdr:from>
    <xdr:to>
      <xdr:col>16</xdr:col>
      <xdr:colOff>544898</xdr:colOff>
      <xdr:row>177</xdr:row>
      <xdr:rowOff>2743200</xdr:rowOff>
    </xdr:to>
    <xdr:pic>
      <xdr:nvPicPr>
        <xdr:cNvPr id="87" name="Рисунок 86">
          <a:extLst>
            <a:ext uri="{FF2B5EF4-FFF2-40B4-BE49-F238E27FC236}">
              <a16:creationId xmlns:a16="http://schemas.microsoft.com/office/drawing/2014/main" id="{8A6DAA85-DF2D-40B4-8FB7-C9BD92ECC043}"/>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16284996" y="445232790"/>
          <a:ext cx="3443252"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91893</xdr:colOff>
      <xdr:row>178</xdr:row>
      <xdr:rowOff>38100</xdr:rowOff>
    </xdr:from>
    <xdr:to>
      <xdr:col>17</xdr:col>
      <xdr:colOff>213360</xdr:colOff>
      <xdr:row>178</xdr:row>
      <xdr:rowOff>2419350</xdr:rowOff>
    </xdr:to>
    <xdr:pic>
      <xdr:nvPicPr>
        <xdr:cNvPr id="88" name="Рисунок 87">
          <a:extLst>
            <a:ext uri="{FF2B5EF4-FFF2-40B4-BE49-F238E27FC236}">
              <a16:creationId xmlns:a16="http://schemas.microsoft.com/office/drawing/2014/main" id="{43D4DEAA-F4C2-44AC-B944-4FF272014705}"/>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16227243" y="448056000"/>
          <a:ext cx="3779067"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179</xdr:row>
      <xdr:rowOff>0</xdr:rowOff>
    </xdr:from>
    <xdr:to>
      <xdr:col>14</xdr:col>
      <xdr:colOff>8826</xdr:colOff>
      <xdr:row>179</xdr:row>
      <xdr:rowOff>2464286</xdr:rowOff>
    </xdr:to>
    <xdr:pic>
      <xdr:nvPicPr>
        <xdr:cNvPr id="89" name="Рисунок 88">
          <a:extLst>
            <a:ext uri="{FF2B5EF4-FFF2-40B4-BE49-F238E27FC236}">
              <a16:creationId xmlns:a16="http://schemas.microsoft.com/office/drawing/2014/main" id="{8D008154-623C-4845-B479-E77F1813151D}"/>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6135350" y="450494400"/>
          <a:ext cx="1837626" cy="246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180</xdr:row>
      <xdr:rowOff>175039</xdr:rowOff>
    </xdr:from>
    <xdr:to>
      <xdr:col>16</xdr:col>
      <xdr:colOff>304800</xdr:colOff>
      <xdr:row>180</xdr:row>
      <xdr:rowOff>2846070</xdr:rowOff>
    </xdr:to>
    <xdr:pic>
      <xdr:nvPicPr>
        <xdr:cNvPr id="90" name="Рисунок 89">
          <a:extLst>
            <a:ext uri="{FF2B5EF4-FFF2-40B4-BE49-F238E27FC236}">
              <a16:creationId xmlns:a16="http://schemas.microsoft.com/office/drawing/2014/main" id="{F46FC821-4954-40BB-8A89-76E2CC6441C1}"/>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6306800" y="452955439"/>
          <a:ext cx="3181350" cy="2671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181</xdr:row>
      <xdr:rowOff>95250</xdr:rowOff>
    </xdr:from>
    <xdr:to>
      <xdr:col>17</xdr:col>
      <xdr:colOff>30970</xdr:colOff>
      <xdr:row>181</xdr:row>
      <xdr:rowOff>2289810</xdr:rowOff>
    </xdr:to>
    <xdr:pic>
      <xdr:nvPicPr>
        <xdr:cNvPr id="91" name="Рисунок 90">
          <a:extLst>
            <a:ext uri="{FF2B5EF4-FFF2-40B4-BE49-F238E27FC236}">
              <a16:creationId xmlns:a16="http://schemas.microsoft.com/office/drawing/2014/main" id="{7076D827-9C23-4478-BCF8-6995D0346E73}"/>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6173450" y="455923650"/>
          <a:ext cx="3650470"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182</xdr:row>
      <xdr:rowOff>95250</xdr:rowOff>
    </xdr:from>
    <xdr:to>
      <xdr:col>16</xdr:col>
      <xdr:colOff>599583</xdr:colOff>
      <xdr:row>183</xdr:row>
      <xdr:rowOff>34288</xdr:rowOff>
    </xdr:to>
    <xdr:pic>
      <xdr:nvPicPr>
        <xdr:cNvPr id="92" name="Рисунок 91">
          <a:extLst>
            <a:ext uri="{FF2B5EF4-FFF2-40B4-BE49-F238E27FC236}">
              <a16:creationId xmlns:a16="http://schemas.microsoft.com/office/drawing/2014/main" id="{F010C9DF-69BC-4951-A131-0E975A246ED1}"/>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6211550" y="458228700"/>
          <a:ext cx="3571383"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183</xdr:row>
      <xdr:rowOff>140018</xdr:rowOff>
    </xdr:from>
    <xdr:to>
      <xdr:col>18</xdr:col>
      <xdr:colOff>95250</xdr:colOff>
      <xdr:row>183</xdr:row>
      <xdr:rowOff>3200400</xdr:rowOff>
    </xdr:to>
    <xdr:pic>
      <xdr:nvPicPr>
        <xdr:cNvPr id="93" name="Рисунок 92">
          <a:extLst>
            <a:ext uri="{FF2B5EF4-FFF2-40B4-BE49-F238E27FC236}">
              <a16:creationId xmlns:a16="http://schemas.microsoft.com/office/drawing/2014/main" id="{ECF90A32-5523-4094-9415-6B8CC60343E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6230600" y="460559468"/>
          <a:ext cx="4267200" cy="3060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184</xdr:row>
      <xdr:rowOff>31316</xdr:rowOff>
    </xdr:from>
    <xdr:to>
      <xdr:col>14</xdr:col>
      <xdr:colOff>476250</xdr:colOff>
      <xdr:row>184</xdr:row>
      <xdr:rowOff>2282190</xdr:rowOff>
    </xdr:to>
    <xdr:pic>
      <xdr:nvPicPr>
        <xdr:cNvPr id="94" name="Рисунок 93">
          <a:extLst>
            <a:ext uri="{FF2B5EF4-FFF2-40B4-BE49-F238E27FC236}">
              <a16:creationId xmlns:a16="http://schemas.microsoft.com/office/drawing/2014/main" id="{6A9DEE91-C5A4-4DC9-833A-D9D63998B8F7}"/>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6230600" y="463727366"/>
          <a:ext cx="2209800" cy="225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185</xdr:row>
      <xdr:rowOff>304800</xdr:rowOff>
    </xdr:from>
    <xdr:to>
      <xdr:col>17</xdr:col>
      <xdr:colOff>121920</xdr:colOff>
      <xdr:row>186</xdr:row>
      <xdr:rowOff>3665</xdr:rowOff>
    </xdr:to>
    <xdr:pic>
      <xdr:nvPicPr>
        <xdr:cNvPr id="95" name="Рисунок 94">
          <a:extLst>
            <a:ext uri="{FF2B5EF4-FFF2-40B4-BE49-F238E27FC236}">
              <a16:creationId xmlns:a16="http://schemas.microsoft.com/office/drawing/2014/main" id="{E1A42F63-336D-4A26-94C4-04F3C04B53B3}"/>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6135350" y="466286850"/>
          <a:ext cx="3779520" cy="2061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186</xdr:row>
      <xdr:rowOff>76200</xdr:rowOff>
    </xdr:from>
    <xdr:to>
      <xdr:col>17</xdr:col>
      <xdr:colOff>57276</xdr:colOff>
      <xdr:row>186</xdr:row>
      <xdr:rowOff>2209800</xdr:rowOff>
    </xdr:to>
    <xdr:pic>
      <xdr:nvPicPr>
        <xdr:cNvPr id="96" name="Рисунок 95">
          <a:extLst>
            <a:ext uri="{FF2B5EF4-FFF2-40B4-BE49-F238E27FC236}">
              <a16:creationId xmlns:a16="http://schemas.microsoft.com/office/drawing/2014/main" id="{FE47ABDD-DE24-4E74-B3A5-185F87C81494}"/>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6230600" y="468420450"/>
          <a:ext cx="3619626"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19051</xdr:colOff>
      <xdr:row>186</xdr:row>
      <xdr:rowOff>2248646</xdr:rowOff>
    </xdr:from>
    <xdr:to>
      <xdr:col>17</xdr:col>
      <xdr:colOff>342901</xdr:colOff>
      <xdr:row>188</xdr:row>
      <xdr:rowOff>38102</xdr:rowOff>
    </xdr:to>
    <xdr:pic>
      <xdr:nvPicPr>
        <xdr:cNvPr id="97" name="Рисунок 96">
          <a:extLst>
            <a:ext uri="{FF2B5EF4-FFF2-40B4-BE49-F238E27FC236}">
              <a16:creationId xmlns:a16="http://schemas.microsoft.com/office/drawing/2014/main" id="{F1C9F2DF-CA11-4306-9AE6-4B67B65FED86}"/>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6154401" y="470592896"/>
          <a:ext cx="3981450" cy="2361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99060</xdr:colOff>
      <xdr:row>188</xdr:row>
      <xdr:rowOff>72390</xdr:rowOff>
    </xdr:from>
    <xdr:to>
      <xdr:col>17</xdr:col>
      <xdr:colOff>281940</xdr:colOff>
      <xdr:row>188</xdr:row>
      <xdr:rowOff>2610826</xdr:rowOff>
    </xdr:to>
    <xdr:pic>
      <xdr:nvPicPr>
        <xdr:cNvPr id="98" name="Рисунок 97">
          <a:extLst>
            <a:ext uri="{FF2B5EF4-FFF2-40B4-BE49-F238E27FC236}">
              <a16:creationId xmlns:a16="http://schemas.microsoft.com/office/drawing/2014/main" id="{2F4E87F2-F0A2-4C0D-B3AE-46AE2EFFC587}"/>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6234410" y="472988640"/>
          <a:ext cx="3840480" cy="2538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188</xdr:row>
      <xdr:rowOff>2381250</xdr:rowOff>
    </xdr:from>
    <xdr:to>
      <xdr:col>18</xdr:col>
      <xdr:colOff>318138</xdr:colOff>
      <xdr:row>189</xdr:row>
      <xdr:rowOff>1939288</xdr:rowOff>
    </xdr:to>
    <xdr:pic>
      <xdr:nvPicPr>
        <xdr:cNvPr id="100" name="Рисунок 99">
          <a:extLst>
            <a:ext uri="{FF2B5EF4-FFF2-40B4-BE49-F238E27FC236}">
              <a16:creationId xmlns:a16="http://schemas.microsoft.com/office/drawing/2014/main" id="{EEDBAF16-B4A6-4BE8-8488-6A72D0B969FD}"/>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6249650" y="475297500"/>
          <a:ext cx="4471038"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189</xdr:row>
      <xdr:rowOff>2000250</xdr:rowOff>
    </xdr:from>
    <xdr:to>
      <xdr:col>16</xdr:col>
      <xdr:colOff>134534</xdr:colOff>
      <xdr:row>191</xdr:row>
      <xdr:rowOff>476251</xdr:rowOff>
    </xdr:to>
    <xdr:pic>
      <xdr:nvPicPr>
        <xdr:cNvPr id="101" name="Рисунок 100">
          <a:extLst>
            <a:ext uri="{FF2B5EF4-FFF2-40B4-BE49-F238E27FC236}">
              <a16:creationId xmlns:a16="http://schemas.microsoft.com/office/drawing/2014/main" id="{814E4E6C-9A38-450F-B5A2-6C72F08620B4}"/>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6173450" y="477583500"/>
          <a:ext cx="3144434"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191</xdr:row>
      <xdr:rowOff>194310</xdr:rowOff>
    </xdr:from>
    <xdr:to>
      <xdr:col>21</xdr:col>
      <xdr:colOff>30480</xdr:colOff>
      <xdr:row>191</xdr:row>
      <xdr:rowOff>2501045</xdr:rowOff>
    </xdr:to>
    <xdr:pic>
      <xdr:nvPicPr>
        <xdr:cNvPr id="102" name="Рисунок 101">
          <a:extLst>
            <a:ext uri="{FF2B5EF4-FFF2-40B4-BE49-F238E27FC236}">
              <a16:creationId xmlns:a16="http://schemas.microsoft.com/office/drawing/2014/main" id="{4123BC7E-C652-4F18-B75B-AB2E79628136}"/>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16287750" y="480120960"/>
          <a:ext cx="5974080" cy="230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110490</xdr:colOff>
      <xdr:row>192</xdr:row>
      <xdr:rowOff>11430</xdr:rowOff>
    </xdr:from>
    <xdr:to>
      <xdr:col>18</xdr:col>
      <xdr:colOff>110490</xdr:colOff>
      <xdr:row>192</xdr:row>
      <xdr:rowOff>2643426</xdr:rowOff>
    </xdr:to>
    <xdr:pic>
      <xdr:nvPicPr>
        <xdr:cNvPr id="103" name="Рисунок 102">
          <a:extLst>
            <a:ext uri="{FF2B5EF4-FFF2-40B4-BE49-F238E27FC236}">
              <a16:creationId xmlns:a16="http://schemas.microsoft.com/office/drawing/2014/main" id="{85959572-4482-42BC-B5CA-C1AA563244A6}"/>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6245840" y="482586030"/>
          <a:ext cx="4267200" cy="2631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102870</xdr:colOff>
      <xdr:row>193</xdr:row>
      <xdr:rowOff>22860</xdr:rowOff>
    </xdr:from>
    <xdr:to>
      <xdr:col>16</xdr:col>
      <xdr:colOff>560070</xdr:colOff>
      <xdr:row>194</xdr:row>
      <xdr:rowOff>185744</xdr:rowOff>
    </xdr:to>
    <xdr:pic>
      <xdr:nvPicPr>
        <xdr:cNvPr id="104" name="Рисунок 103">
          <a:extLst>
            <a:ext uri="{FF2B5EF4-FFF2-40B4-BE49-F238E27FC236}">
              <a16:creationId xmlns:a16="http://schemas.microsoft.com/office/drawing/2014/main" id="{C12E0F58-4366-4E2E-BD7D-0A3E6AF8614B}"/>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6238220" y="485378760"/>
          <a:ext cx="3505200" cy="2258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xdr:colOff>
      <xdr:row>195</xdr:row>
      <xdr:rowOff>872490</xdr:rowOff>
    </xdr:from>
    <xdr:to>
      <xdr:col>15</xdr:col>
      <xdr:colOff>16946</xdr:colOff>
      <xdr:row>196</xdr:row>
      <xdr:rowOff>60962</xdr:rowOff>
    </xdr:to>
    <xdr:pic>
      <xdr:nvPicPr>
        <xdr:cNvPr id="106" name="Рисунок 105">
          <a:extLst>
            <a:ext uri="{FF2B5EF4-FFF2-40B4-BE49-F238E27FC236}">
              <a16:creationId xmlns:a16="http://schemas.microsoft.com/office/drawing/2014/main" id="{9D1C9E6D-26B3-4AEB-88F7-8F6EF716646B}"/>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6188690" y="490647990"/>
          <a:ext cx="2402006" cy="2007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196</xdr:row>
      <xdr:rowOff>152400</xdr:rowOff>
    </xdr:from>
    <xdr:to>
      <xdr:col>15</xdr:col>
      <xdr:colOff>304800</xdr:colOff>
      <xdr:row>197</xdr:row>
      <xdr:rowOff>164937</xdr:rowOff>
    </xdr:to>
    <xdr:pic>
      <xdr:nvPicPr>
        <xdr:cNvPr id="107" name="Рисунок 106">
          <a:extLst>
            <a:ext uri="{FF2B5EF4-FFF2-40B4-BE49-F238E27FC236}">
              <a16:creationId xmlns:a16="http://schemas.microsoft.com/office/drawing/2014/main" id="{DE316081-4A6B-49B6-95C9-58B07BAFE8C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6245840" y="493471200"/>
          <a:ext cx="2651760" cy="2298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197</xdr:row>
      <xdr:rowOff>670560</xdr:rowOff>
    </xdr:from>
    <xdr:to>
      <xdr:col>15</xdr:col>
      <xdr:colOff>213360</xdr:colOff>
      <xdr:row>198</xdr:row>
      <xdr:rowOff>288179</xdr:rowOff>
    </xdr:to>
    <xdr:pic>
      <xdr:nvPicPr>
        <xdr:cNvPr id="108" name="Рисунок 107">
          <a:extLst>
            <a:ext uri="{FF2B5EF4-FFF2-40B4-BE49-F238E27FC236}">
              <a16:creationId xmlns:a16="http://schemas.microsoft.com/office/drawing/2014/main" id="{B5AD3FB4-D691-4FEE-9402-C3FE7D9C970A}"/>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6245840" y="496275360"/>
          <a:ext cx="2560320" cy="2391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198</xdr:row>
      <xdr:rowOff>182880</xdr:rowOff>
    </xdr:from>
    <xdr:to>
      <xdr:col>19</xdr:col>
      <xdr:colOff>579120</xdr:colOff>
      <xdr:row>199</xdr:row>
      <xdr:rowOff>186092</xdr:rowOff>
    </xdr:to>
    <xdr:pic>
      <xdr:nvPicPr>
        <xdr:cNvPr id="109" name="Рисунок 108">
          <a:extLst>
            <a:ext uri="{FF2B5EF4-FFF2-40B4-BE49-F238E27FC236}">
              <a16:creationId xmlns:a16="http://schemas.microsoft.com/office/drawing/2014/main" id="{7BF19EEB-C1E7-4DB9-80DF-003A48C84599}"/>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6306800" y="498561360"/>
          <a:ext cx="5303520" cy="228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198</xdr:row>
      <xdr:rowOff>2225040</xdr:rowOff>
    </xdr:from>
    <xdr:to>
      <xdr:col>17</xdr:col>
      <xdr:colOff>253465</xdr:colOff>
      <xdr:row>199</xdr:row>
      <xdr:rowOff>2225037</xdr:rowOff>
    </xdr:to>
    <xdr:pic>
      <xdr:nvPicPr>
        <xdr:cNvPr id="110" name="Рисунок 109">
          <a:extLst>
            <a:ext uri="{FF2B5EF4-FFF2-40B4-BE49-F238E27FC236}">
              <a16:creationId xmlns:a16="http://schemas.microsoft.com/office/drawing/2014/main" id="{089573A9-BB3B-4AEF-B184-4A41C19DBCF3}"/>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6215360" y="500603520"/>
          <a:ext cx="385010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199</xdr:row>
      <xdr:rowOff>2316480</xdr:rowOff>
    </xdr:from>
    <xdr:to>
      <xdr:col>15</xdr:col>
      <xdr:colOff>304800</xdr:colOff>
      <xdr:row>200</xdr:row>
      <xdr:rowOff>2474301</xdr:rowOff>
    </xdr:to>
    <xdr:pic>
      <xdr:nvPicPr>
        <xdr:cNvPr id="111" name="Рисунок 110">
          <a:extLst>
            <a:ext uri="{FF2B5EF4-FFF2-40B4-BE49-F238E27FC236}">
              <a16:creationId xmlns:a16="http://schemas.microsoft.com/office/drawing/2014/main" id="{D5085DF4-BA2C-40DA-9FDF-4AADE08E034D}"/>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16276320" y="502980960"/>
          <a:ext cx="2621280" cy="2504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200</xdr:row>
      <xdr:rowOff>2407920</xdr:rowOff>
    </xdr:from>
    <xdr:to>
      <xdr:col>17</xdr:col>
      <xdr:colOff>579120</xdr:colOff>
      <xdr:row>202</xdr:row>
      <xdr:rowOff>419810</xdr:rowOff>
    </xdr:to>
    <xdr:pic>
      <xdr:nvPicPr>
        <xdr:cNvPr id="112" name="Рисунок 111">
          <a:extLst>
            <a:ext uri="{FF2B5EF4-FFF2-40B4-BE49-F238E27FC236}">
              <a16:creationId xmlns:a16="http://schemas.microsoft.com/office/drawing/2014/main" id="{1B9F0802-BA81-4575-B5FA-1B1A767BE2F6}"/>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16367760" y="505419360"/>
          <a:ext cx="4023360" cy="285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201</xdr:row>
      <xdr:rowOff>2267379</xdr:rowOff>
    </xdr:from>
    <xdr:to>
      <xdr:col>16</xdr:col>
      <xdr:colOff>457200</xdr:colOff>
      <xdr:row>203</xdr:row>
      <xdr:rowOff>66961</xdr:rowOff>
    </xdr:to>
    <xdr:pic>
      <xdr:nvPicPr>
        <xdr:cNvPr id="113" name="Рисунок 112">
          <a:extLst>
            <a:ext uri="{FF2B5EF4-FFF2-40B4-BE49-F238E27FC236}">
              <a16:creationId xmlns:a16="http://schemas.microsoft.com/office/drawing/2014/main" id="{F1947177-367C-41BB-8CF1-222B6714CF18}"/>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6215360" y="507381939"/>
          <a:ext cx="3444240" cy="2523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30481</xdr:colOff>
      <xdr:row>203</xdr:row>
      <xdr:rowOff>29876</xdr:rowOff>
    </xdr:from>
    <xdr:to>
      <xdr:col>13</xdr:col>
      <xdr:colOff>426720</xdr:colOff>
      <xdr:row>204</xdr:row>
      <xdr:rowOff>30480</xdr:rowOff>
    </xdr:to>
    <xdr:pic>
      <xdr:nvPicPr>
        <xdr:cNvPr id="114" name="Рисунок 113">
          <a:extLst>
            <a:ext uri="{FF2B5EF4-FFF2-40B4-BE49-F238E27FC236}">
              <a16:creationId xmlns:a16="http://schemas.microsoft.com/office/drawing/2014/main" id="{9D0E330E-B34A-4126-A941-4DFE5FACEA5C}"/>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16184881" y="509868836"/>
          <a:ext cx="1615439" cy="228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204</xdr:row>
      <xdr:rowOff>304800</xdr:rowOff>
    </xdr:from>
    <xdr:to>
      <xdr:col>15</xdr:col>
      <xdr:colOff>29027</xdr:colOff>
      <xdr:row>204</xdr:row>
      <xdr:rowOff>2255520</xdr:rowOff>
    </xdr:to>
    <xdr:pic>
      <xdr:nvPicPr>
        <xdr:cNvPr id="115" name="Рисунок 114">
          <a:extLst>
            <a:ext uri="{FF2B5EF4-FFF2-40B4-BE49-F238E27FC236}">
              <a16:creationId xmlns:a16="http://schemas.microsoft.com/office/drawing/2014/main" id="{7DB008CA-6BC3-4EDF-94B0-618378303131}"/>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16306800" y="512429760"/>
          <a:ext cx="2315027" cy="195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205</xdr:row>
      <xdr:rowOff>243840</xdr:rowOff>
    </xdr:from>
    <xdr:to>
      <xdr:col>15</xdr:col>
      <xdr:colOff>152400</xdr:colOff>
      <xdr:row>205</xdr:row>
      <xdr:rowOff>2320385</xdr:rowOff>
    </xdr:to>
    <xdr:pic>
      <xdr:nvPicPr>
        <xdr:cNvPr id="116" name="Рисунок 115">
          <a:extLst>
            <a:ext uri="{FF2B5EF4-FFF2-40B4-BE49-F238E27FC236}">
              <a16:creationId xmlns:a16="http://schemas.microsoft.com/office/drawing/2014/main" id="{A5781CD1-3262-4AB4-AEF4-7041EDF97692}"/>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16367760" y="514685280"/>
          <a:ext cx="2377440" cy="207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206</xdr:row>
      <xdr:rowOff>152400</xdr:rowOff>
    </xdr:from>
    <xdr:to>
      <xdr:col>17</xdr:col>
      <xdr:colOff>62038</xdr:colOff>
      <xdr:row>206</xdr:row>
      <xdr:rowOff>2834640</xdr:rowOff>
    </xdr:to>
    <xdr:pic>
      <xdr:nvPicPr>
        <xdr:cNvPr id="117" name="Рисунок 116">
          <a:extLst>
            <a:ext uri="{FF2B5EF4-FFF2-40B4-BE49-F238E27FC236}">
              <a16:creationId xmlns:a16="http://schemas.microsoft.com/office/drawing/2014/main" id="{66D6966E-90F7-4EFC-823B-34CCF4CFDA43}"/>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6276320" y="517062720"/>
          <a:ext cx="3597718"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207</xdr:row>
      <xdr:rowOff>304800</xdr:rowOff>
    </xdr:from>
    <xdr:to>
      <xdr:col>18</xdr:col>
      <xdr:colOff>396240</xdr:colOff>
      <xdr:row>207</xdr:row>
      <xdr:rowOff>2962903</xdr:rowOff>
    </xdr:to>
    <xdr:pic>
      <xdr:nvPicPr>
        <xdr:cNvPr id="118" name="Рисунок 117">
          <a:extLst>
            <a:ext uri="{FF2B5EF4-FFF2-40B4-BE49-F238E27FC236}">
              <a16:creationId xmlns:a16="http://schemas.microsoft.com/office/drawing/2014/main" id="{F37A45ED-6DE6-48C6-A4EB-5F634CE1292C}"/>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6306800" y="520202160"/>
          <a:ext cx="4511040" cy="2658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208</xdr:row>
      <xdr:rowOff>670560</xdr:rowOff>
    </xdr:from>
    <xdr:to>
      <xdr:col>20</xdr:col>
      <xdr:colOff>492775</xdr:colOff>
      <xdr:row>208</xdr:row>
      <xdr:rowOff>3139440</xdr:rowOff>
    </xdr:to>
    <xdr:pic>
      <xdr:nvPicPr>
        <xdr:cNvPr id="119" name="Рисунок 118">
          <a:extLst>
            <a:ext uri="{FF2B5EF4-FFF2-40B4-BE49-F238E27FC236}">
              <a16:creationId xmlns:a16="http://schemas.microsoft.com/office/drawing/2014/main" id="{FD4FE1A1-9BC1-419A-89D1-66CD52076934}"/>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6276320" y="523615920"/>
          <a:ext cx="5857255"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208</xdr:row>
      <xdr:rowOff>3406932</xdr:rowOff>
    </xdr:from>
    <xdr:to>
      <xdr:col>16</xdr:col>
      <xdr:colOff>213360</xdr:colOff>
      <xdr:row>210</xdr:row>
      <xdr:rowOff>304849</xdr:rowOff>
    </xdr:to>
    <xdr:pic>
      <xdr:nvPicPr>
        <xdr:cNvPr id="120" name="Рисунок 119">
          <a:extLst>
            <a:ext uri="{FF2B5EF4-FFF2-40B4-BE49-F238E27FC236}">
              <a16:creationId xmlns:a16="http://schemas.microsoft.com/office/drawing/2014/main" id="{EB7744FE-090F-4116-968E-1D9AAECC7957}"/>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16215360" y="526352292"/>
          <a:ext cx="3200400" cy="2262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210</xdr:row>
      <xdr:rowOff>0</xdr:rowOff>
    </xdr:from>
    <xdr:to>
      <xdr:col>14</xdr:col>
      <xdr:colOff>139646</xdr:colOff>
      <xdr:row>210</xdr:row>
      <xdr:rowOff>2087732</xdr:rowOff>
    </xdr:to>
    <xdr:pic>
      <xdr:nvPicPr>
        <xdr:cNvPr id="121" name="Рисунок 120">
          <a:extLst>
            <a:ext uri="{FF2B5EF4-FFF2-40B4-BE49-F238E27FC236}">
              <a16:creationId xmlns:a16="http://schemas.microsoft.com/office/drawing/2014/main" id="{C1BCDCBC-0702-465D-B5CE-6DD2D51E25A5}"/>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6276320" y="528309840"/>
          <a:ext cx="1846526" cy="20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211</xdr:row>
      <xdr:rowOff>182880</xdr:rowOff>
    </xdr:from>
    <xdr:to>
      <xdr:col>16</xdr:col>
      <xdr:colOff>182880</xdr:colOff>
      <xdr:row>211</xdr:row>
      <xdr:rowOff>2610541</xdr:rowOff>
    </xdr:to>
    <xdr:pic>
      <xdr:nvPicPr>
        <xdr:cNvPr id="122" name="Рисунок 121">
          <a:extLst>
            <a:ext uri="{FF2B5EF4-FFF2-40B4-BE49-F238E27FC236}">
              <a16:creationId xmlns:a16="http://schemas.microsoft.com/office/drawing/2014/main" id="{3528AFF6-021F-4AA7-BC89-BD2B29FEB40D}"/>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16276320" y="530595840"/>
          <a:ext cx="3108960" cy="2427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212</xdr:row>
      <xdr:rowOff>152400</xdr:rowOff>
    </xdr:from>
    <xdr:to>
      <xdr:col>17</xdr:col>
      <xdr:colOff>285068</xdr:colOff>
      <xdr:row>213</xdr:row>
      <xdr:rowOff>243842</xdr:rowOff>
    </xdr:to>
    <xdr:pic>
      <xdr:nvPicPr>
        <xdr:cNvPr id="123" name="Рисунок 122">
          <a:extLst>
            <a:ext uri="{FF2B5EF4-FFF2-40B4-BE49-F238E27FC236}">
              <a16:creationId xmlns:a16="http://schemas.microsoft.com/office/drawing/2014/main" id="{85F9188B-2E27-4058-9D28-F0876CA9B61F}"/>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16184880" y="533339040"/>
          <a:ext cx="3912188"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213</xdr:row>
      <xdr:rowOff>304800</xdr:rowOff>
    </xdr:from>
    <xdr:to>
      <xdr:col>16</xdr:col>
      <xdr:colOff>404789</xdr:colOff>
      <xdr:row>213</xdr:row>
      <xdr:rowOff>2438400</xdr:rowOff>
    </xdr:to>
    <xdr:pic>
      <xdr:nvPicPr>
        <xdr:cNvPr id="124" name="Рисунок 123">
          <a:extLst>
            <a:ext uri="{FF2B5EF4-FFF2-40B4-BE49-F238E27FC236}">
              <a16:creationId xmlns:a16="http://schemas.microsoft.com/office/drawing/2014/main" id="{177F0AC2-22DE-4BE1-BDE7-3F65396BF968}"/>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6245840" y="536173680"/>
          <a:ext cx="3361349"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214</xdr:row>
      <xdr:rowOff>192290</xdr:rowOff>
    </xdr:from>
    <xdr:to>
      <xdr:col>14</xdr:col>
      <xdr:colOff>426720</xdr:colOff>
      <xdr:row>215</xdr:row>
      <xdr:rowOff>91438</xdr:rowOff>
    </xdr:to>
    <xdr:pic>
      <xdr:nvPicPr>
        <xdr:cNvPr id="125" name="Рисунок 124">
          <a:extLst>
            <a:ext uri="{FF2B5EF4-FFF2-40B4-BE49-F238E27FC236}">
              <a16:creationId xmlns:a16="http://schemas.microsoft.com/office/drawing/2014/main" id="{CD69CA7B-3DE4-4991-BF26-DC3A0AFA2B6C}"/>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6215360" y="538530050"/>
          <a:ext cx="2194560" cy="2428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30481</xdr:colOff>
      <xdr:row>215</xdr:row>
      <xdr:rowOff>487680</xdr:rowOff>
    </xdr:from>
    <xdr:to>
      <xdr:col>16</xdr:col>
      <xdr:colOff>445545</xdr:colOff>
      <xdr:row>215</xdr:row>
      <xdr:rowOff>2651760</xdr:rowOff>
    </xdr:to>
    <xdr:pic>
      <xdr:nvPicPr>
        <xdr:cNvPr id="126" name="Рисунок 125">
          <a:extLst>
            <a:ext uri="{FF2B5EF4-FFF2-40B4-BE49-F238E27FC236}">
              <a16:creationId xmlns:a16="http://schemas.microsoft.com/office/drawing/2014/main" id="{D384F8FC-D1FE-4B1E-92CC-061125D36C6D}"/>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6184881" y="541355280"/>
          <a:ext cx="3463064"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216</xdr:row>
      <xdr:rowOff>670560</xdr:rowOff>
    </xdr:from>
    <xdr:to>
      <xdr:col>18</xdr:col>
      <xdr:colOff>182880</xdr:colOff>
      <xdr:row>217</xdr:row>
      <xdr:rowOff>285775</xdr:rowOff>
    </xdr:to>
    <xdr:pic>
      <xdr:nvPicPr>
        <xdr:cNvPr id="127" name="Рисунок 126">
          <a:extLst>
            <a:ext uri="{FF2B5EF4-FFF2-40B4-BE49-F238E27FC236}">
              <a16:creationId xmlns:a16="http://schemas.microsoft.com/office/drawing/2014/main" id="{780A1690-6A01-4183-84E9-86CC8A4B13C3}"/>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6184880" y="544555680"/>
          <a:ext cx="4419600" cy="2023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217</xdr:row>
      <xdr:rowOff>457200</xdr:rowOff>
    </xdr:from>
    <xdr:to>
      <xdr:col>14</xdr:col>
      <xdr:colOff>518997</xdr:colOff>
      <xdr:row>218</xdr:row>
      <xdr:rowOff>2</xdr:rowOff>
    </xdr:to>
    <xdr:pic>
      <xdr:nvPicPr>
        <xdr:cNvPr id="128" name="Рисунок 127">
          <a:extLst>
            <a:ext uri="{FF2B5EF4-FFF2-40B4-BE49-F238E27FC236}">
              <a16:creationId xmlns:a16="http://schemas.microsoft.com/office/drawing/2014/main" id="{453EC7B3-598D-42B4-9FC5-F7649B9E96FC}"/>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6245840" y="546750240"/>
          <a:ext cx="2256357" cy="237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218</xdr:row>
      <xdr:rowOff>91440</xdr:rowOff>
    </xdr:from>
    <xdr:to>
      <xdr:col>17</xdr:col>
      <xdr:colOff>51314</xdr:colOff>
      <xdr:row>219</xdr:row>
      <xdr:rowOff>396237</xdr:rowOff>
    </xdr:to>
    <xdr:pic>
      <xdr:nvPicPr>
        <xdr:cNvPr id="129" name="Рисунок 128">
          <a:extLst>
            <a:ext uri="{FF2B5EF4-FFF2-40B4-BE49-F238E27FC236}">
              <a16:creationId xmlns:a16="http://schemas.microsoft.com/office/drawing/2014/main" id="{2E6ADD76-C711-4219-85E2-D392B56856C4}"/>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6245840" y="549219120"/>
          <a:ext cx="3617474"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219</xdr:row>
      <xdr:rowOff>975360</xdr:rowOff>
    </xdr:from>
    <xdr:to>
      <xdr:col>16</xdr:col>
      <xdr:colOff>134242</xdr:colOff>
      <xdr:row>220</xdr:row>
      <xdr:rowOff>30480</xdr:rowOff>
    </xdr:to>
    <xdr:pic>
      <xdr:nvPicPr>
        <xdr:cNvPr id="130" name="Рисунок 129">
          <a:extLst>
            <a:ext uri="{FF2B5EF4-FFF2-40B4-BE49-F238E27FC236}">
              <a16:creationId xmlns:a16="http://schemas.microsoft.com/office/drawing/2014/main" id="{CFFBB136-C5A4-4E64-AE58-6C27AC1615A9}"/>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6306800" y="552236640"/>
          <a:ext cx="3029842"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220</xdr:row>
      <xdr:rowOff>60960</xdr:rowOff>
    </xdr:from>
    <xdr:to>
      <xdr:col>16</xdr:col>
      <xdr:colOff>30480</xdr:colOff>
      <xdr:row>221</xdr:row>
      <xdr:rowOff>218827</xdr:rowOff>
    </xdr:to>
    <xdr:pic>
      <xdr:nvPicPr>
        <xdr:cNvPr id="131" name="Рисунок 130">
          <a:extLst>
            <a:ext uri="{FF2B5EF4-FFF2-40B4-BE49-F238E27FC236}">
              <a16:creationId xmlns:a16="http://schemas.microsoft.com/office/drawing/2014/main" id="{2CAA9089-4601-4E43-978A-2037D2520DA1}"/>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6215360" y="554492160"/>
          <a:ext cx="3017520" cy="2443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221</xdr:row>
      <xdr:rowOff>152400</xdr:rowOff>
    </xdr:from>
    <xdr:to>
      <xdr:col>15</xdr:col>
      <xdr:colOff>573904</xdr:colOff>
      <xdr:row>222</xdr:row>
      <xdr:rowOff>182879</xdr:rowOff>
    </xdr:to>
    <xdr:pic>
      <xdr:nvPicPr>
        <xdr:cNvPr id="132" name="Рисунок 131">
          <a:extLst>
            <a:ext uri="{FF2B5EF4-FFF2-40B4-BE49-F238E27FC236}">
              <a16:creationId xmlns:a16="http://schemas.microsoft.com/office/drawing/2014/main" id="{D4E28563-1932-4AB7-9039-49F845E2CB82}"/>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6245840" y="556869600"/>
          <a:ext cx="2920864"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91441</xdr:colOff>
      <xdr:row>222</xdr:row>
      <xdr:rowOff>182880</xdr:rowOff>
    </xdr:from>
    <xdr:to>
      <xdr:col>14</xdr:col>
      <xdr:colOff>487681</xdr:colOff>
      <xdr:row>223</xdr:row>
      <xdr:rowOff>354402</xdr:rowOff>
    </xdr:to>
    <xdr:pic>
      <xdr:nvPicPr>
        <xdr:cNvPr id="133" name="Рисунок 132">
          <a:extLst>
            <a:ext uri="{FF2B5EF4-FFF2-40B4-BE49-F238E27FC236}">
              <a16:creationId xmlns:a16="http://schemas.microsoft.com/office/drawing/2014/main" id="{2EF58754-8D30-4218-8A78-E12FEEDB1E2C}"/>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6245841" y="559003200"/>
          <a:ext cx="2225040" cy="267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223</xdr:row>
      <xdr:rowOff>487680</xdr:rowOff>
    </xdr:from>
    <xdr:to>
      <xdr:col>16</xdr:col>
      <xdr:colOff>274320</xdr:colOff>
      <xdr:row>224</xdr:row>
      <xdr:rowOff>17296</xdr:rowOff>
    </xdr:to>
    <xdr:pic>
      <xdr:nvPicPr>
        <xdr:cNvPr id="134" name="Рисунок 133">
          <a:extLst>
            <a:ext uri="{FF2B5EF4-FFF2-40B4-BE49-F238E27FC236}">
              <a16:creationId xmlns:a16="http://schemas.microsoft.com/office/drawing/2014/main" id="{E03B9A96-E283-4211-9354-28B4D09E7623}"/>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6184880" y="561807360"/>
          <a:ext cx="3291840" cy="1968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224</xdr:row>
      <xdr:rowOff>426720</xdr:rowOff>
    </xdr:from>
    <xdr:to>
      <xdr:col>17</xdr:col>
      <xdr:colOff>304800</xdr:colOff>
      <xdr:row>225</xdr:row>
      <xdr:rowOff>381692</xdr:rowOff>
    </xdr:to>
    <xdr:pic>
      <xdr:nvPicPr>
        <xdr:cNvPr id="135" name="Рисунок 134">
          <a:extLst>
            <a:ext uri="{FF2B5EF4-FFF2-40B4-BE49-F238E27FC236}">
              <a16:creationId xmlns:a16="http://schemas.microsoft.com/office/drawing/2014/main" id="{53F6D2D9-69DB-42AA-AA75-C626C252933E}"/>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16215360" y="564184800"/>
          <a:ext cx="3901440" cy="22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213361</xdr:colOff>
      <xdr:row>225</xdr:row>
      <xdr:rowOff>244776</xdr:rowOff>
    </xdr:from>
    <xdr:to>
      <xdr:col>18</xdr:col>
      <xdr:colOff>579121</xdr:colOff>
      <xdr:row>226</xdr:row>
      <xdr:rowOff>457200</xdr:rowOff>
    </xdr:to>
    <xdr:pic>
      <xdr:nvPicPr>
        <xdr:cNvPr id="136" name="Рисунок 135">
          <a:extLst>
            <a:ext uri="{FF2B5EF4-FFF2-40B4-BE49-F238E27FC236}">
              <a16:creationId xmlns:a16="http://schemas.microsoft.com/office/drawing/2014/main" id="{0D940006-333F-41CE-AE51-5B30D95AF079}"/>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16367761" y="566319336"/>
          <a:ext cx="4632960" cy="2711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xdr:colOff>
      <xdr:row>226</xdr:row>
      <xdr:rowOff>590550</xdr:rowOff>
    </xdr:from>
    <xdr:to>
      <xdr:col>16</xdr:col>
      <xdr:colOff>560070</xdr:colOff>
      <xdr:row>226</xdr:row>
      <xdr:rowOff>3158546</xdr:rowOff>
    </xdr:to>
    <xdr:pic>
      <xdr:nvPicPr>
        <xdr:cNvPr id="137" name="Рисунок 136">
          <a:extLst>
            <a:ext uri="{FF2B5EF4-FFF2-40B4-BE49-F238E27FC236}">
              <a16:creationId xmlns:a16="http://schemas.microsoft.com/office/drawing/2014/main" id="{B5204F10-C10F-4709-8ECC-235507505B99}"/>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16158210" y="568356750"/>
          <a:ext cx="3585210" cy="2567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227</xdr:row>
      <xdr:rowOff>243840</xdr:rowOff>
    </xdr:from>
    <xdr:to>
      <xdr:col>17</xdr:col>
      <xdr:colOff>0</xdr:colOff>
      <xdr:row>227</xdr:row>
      <xdr:rowOff>2629836</xdr:rowOff>
    </xdr:to>
    <xdr:pic>
      <xdr:nvPicPr>
        <xdr:cNvPr id="138" name="Рисунок 137">
          <a:extLst>
            <a:ext uri="{FF2B5EF4-FFF2-40B4-BE49-F238E27FC236}">
              <a16:creationId xmlns:a16="http://schemas.microsoft.com/office/drawing/2014/main" id="{7D518068-670D-46D7-BDB1-6444CF89E303}"/>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6215360" y="572079120"/>
          <a:ext cx="3596640" cy="2385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64770</xdr:colOff>
      <xdr:row>228</xdr:row>
      <xdr:rowOff>0</xdr:rowOff>
    </xdr:from>
    <xdr:to>
      <xdr:col>20</xdr:col>
      <xdr:colOff>186690</xdr:colOff>
      <xdr:row>228</xdr:row>
      <xdr:rowOff>2604326</xdr:rowOff>
    </xdr:to>
    <xdr:pic>
      <xdr:nvPicPr>
        <xdr:cNvPr id="139" name="Рисунок 138">
          <a:extLst>
            <a:ext uri="{FF2B5EF4-FFF2-40B4-BE49-F238E27FC236}">
              <a16:creationId xmlns:a16="http://schemas.microsoft.com/office/drawing/2014/main" id="{7822DD8C-BADC-4C0E-8E5C-94EA324B7D51}"/>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6200120" y="573709800"/>
          <a:ext cx="5608320" cy="260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229</xdr:row>
      <xdr:rowOff>91440</xdr:rowOff>
    </xdr:from>
    <xdr:to>
      <xdr:col>17</xdr:col>
      <xdr:colOff>0</xdr:colOff>
      <xdr:row>230</xdr:row>
      <xdr:rowOff>267556</xdr:rowOff>
    </xdr:to>
    <xdr:pic>
      <xdr:nvPicPr>
        <xdr:cNvPr id="140" name="Рисунок 139">
          <a:extLst>
            <a:ext uri="{FF2B5EF4-FFF2-40B4-BE49-F238E27FC236}">
              <a16:creationId xmlns:a16="http://schemas.microsoft.com/office/drawing/2014/main" id="{981F98E1-8256-441B-93A0-77F62CD5C01C}"/>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6306800" y="576559680"/>
          <a:ext cx="3505200" cy="258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230</xdr:row>
      <xdr:rowOff>121920</xdr:rowOff>
    </xdr:from>
    <xdr:to>
      <xdr:col>14</xdr:col>
      <xdr:colOff>426720</xdr:colOff>
      <xdr:row>230</xdr:row>
      <xdr:rowOff>2992564</xdr:rowOff>
    </xdr:to>
    <xdr:pic>
      <xdr:nvPicPr>
        <xdr:cNvPr id="141" name="Рисунок 140">
          <a:extLst>
            <a:ext uri="{FF2B5EF4-FFF2-40B4-BE49-F238E27FC236}">
              <a16:creationId xmlns:a16="http://schemas.microsoft.com/office/drawing/2014/main" id="{D934D5EB-B285-4539-B38A-C763917D6FFE}"/>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16215360" y="578998080"/>
          <a:ext cx="2194560" cy="2870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231</xdr:row>
      <xdr:rowOff>62222</xdr:rowOff>
    </xdr:from>
    <xdr:to>
      <xdr:col>16</xdr:col>
      <xdr:colOff>121920</xdr:colOff>
      <xdr:row>231</xdr:row>
      <xdr:rowOff>2514171</xdr:rowOff>
    </xdr:to>
    <xdr:pic>
      <xdr:nvPicPr>
        <xdr:cNvPr id="142" name="Рисунок 141">
          <a:extLst>
            <a:ext uri="{FF2B5EF4-FFF2-40B4-BE49-F238E27FC236}">
              <a16:creationId xmlns:a16="http://schemas.microsoft.com/office/drawing/2014/main" id="{7195803F-DD6C-44A7-AA00-6209FCCBF072}"/>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16215360" y="582077822"/>
          <a:ext cx="3108960" cy="2451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232</xdr:row>
      <xdr:rowOff>30480</xdr:rowOff>
    </xdr:from>
    <xdr:to>
      <xdr:col>15</xdr:col>
      <xdr:colOff>365760</xdr:colOff>
      <xdr:row>232</xdr:row>
      <xdr:rowOff>2340634</xdr:rowOff>
    </xdr:to>
    <xdr:pic>
      <xdr:nvPicPr>
        <xdr:cNvPr id="143" name="Рисунок 142">
          <a:extLst>
            <a:ext uri="{FF2B5EF4-FFF2-40B4-BE49-F238E27FC236}">
              <a16:creationId xmlns:a16="http://schemas.microsoft.com/office/drawing/2014/main" id="{B1E98D71-8EDE-422D-9449-0DDBC500CC79}"/>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16184880" y="584606400"/>
          <a:ext cx="2773680" cy="2310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233</xdr:row>
      <xdr:rowOff>177800</xdr:rowOff>
    </xdr:from>
    <xdr:to>
      <xdr:col>16</xdr:col>
      <xdr:colOff>555990</xdr:colOff>
      <xdr:row>234</xdr:row>
      <xdr:rowOff>45720</xdr:rowOff>
    </xdr:to>
    <xdr:pic>
      <xdr:nvPicPr>
        <xdr:cNvPr id="144" name="Рисунок 143">
          <a:extLst>
            <a:ext uri="{FF2B5EF4-FFF2-40B4-BE49-F238E27FC236}">
              <a16:creationId xmlns:a16="http://schemas.microsoft.com/office/drawing/2014/main" id="{8596B6BC-78CD-42BC-B697-8828C80C4A0D}"/>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bwMode="auto">
        <a:xfrm>
          <a:off x="16245840" y="587131160"/>
          <a:ext cx="3512550" cy="2550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234</xdr:row>
      <xdr:rowOff>467360</xdr:rowOff>
    </xdr:from>
    <xdr:to>
      <xdr:col>15</xdr:col>
      <xdr:colOff>149583</xdr:colOff>
      <xdr:row>235</xdr:row>
      <xdr:rowOff>157479</xdr:rowOff>
    </xdr:to>
    <xdr:pic>
      <xdr:nvPicPr>
        <xdr:cNvPr id="145" name="Рисунок 144">
          <a:extLst>
            <a:ext uri="{FF2B5EF4-FFF2-40B4-BE49-F238E27FC236}">
              <a16:creationId xmlns:a16="http://schemas.microsoft.com/office/drawing/2014/main" id="{3C62B8DB-DEA0-406E-A2DB-CE6B32410534}"/>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bwMode="auto">
        <a:xfrm>
          <a:off x="16256000" y="590102960"/>
          <a:ext cx="2486383" cy="231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235</xdr:row>
      <xdr:rowOff>665480</xdr:rowOff>
    </xdr:from>
    <xdr:to>
      <xdr:col>15</xdr:col>
      <xdr:colOff>398387</xdr:colOff>
      <xdr:row>235</xdr:row>
      <xdr:rowOff>2865120</xdr:rowOff>
    </xdr:to>
    <xdr:pic>
      <xdr:nvPicPr>
        <xdr:cNvPr id="146" name="Рисунок 145">
          <a:extLst>
            <a:ext uri="{FF2B5EF4-FFF2-40B4-BE49-F238E27FC236}">
              <a16:creationId xmlns:a16="http://schemas.microsoft.com/office/drawing/2014/main" id="{1AAC1B79-3020-4D4A-B022-7B78391961CD}"/>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a:stretch>
          <a:fillRect/>
        </a:stretch>
      </xdr:blipFill>
      <xdr:spPr bwMode="auto">
        <a:xfrm>
          <a:off x="16256000" y="592922360"/>
          <a:ext cx="2735187" cy="219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157480</xdr:colOff>
      <xdr:row>236</xdr:row>
      <xdr:rowOff>604520</xdr:rowOff>
    </xdr:from>
    <xdr:to>
      <xdr:col>14</xdr:col>
      <xdr:colOff>203813</xdr:colOff>
      <xdr:row>236</xdr:row>
      <xdr:rowOff>2743200</xdr:rowOff>
    </xdr:to>
    <xdr:pic>
      <xdr:nvPicPr>
        <xdr:cNvPr id="147" name="Рисунок 146">
          <a:extLst>
            <a:ext uri="{FF2B5EF4-FFF2-40B4-BE49-F238E27FC236}">
              <a16:creationId xmlns:a16="http://schemas.microsoft.com/office/drawing/2014/main" id="{1A6742C8-A930-42E7-A709-54D97E41BE69}"/>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bwMode="auto">
        <a:xfrm>
          <a:off x="16311880" y="595757000"/>
          <a:ext cx="1875133" cy="213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81280</xdr:colOff>
      <xdr:row>237</xdr:row>
      <xdr:rowOff>60960</xdr:rowOff>
    </xdr:from>
    <xdr:to>
      <xdr:col>18</xdr:col>
      <xdr:colOff>50800</xdr:colOff>
      <xdr:row>238</xdr:row>
      <xdr:rowOff>119244</xdr:rowOff>
    </xdr:to>
    <xdr:pic>
      <xdr:nvPicPr>
        <xdr:cNvPr id="148" name="Рисунок 147">
          <a:extLst>
            <a:ext uri="{FF2B5EF4-FFF2-40B4-BE49-F238E27FC236}">
              <a16:creationId xmlns:a16="http://schemas.microsoft.com/office/drawing/2014/main" id="{82BFE514-503E-4B9C-AA84-F612112996CB}"/>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bwMode="auto">
        <a:xfrm>
          <a:off x="16235680" y="598109040"/>
          <a:ext cx="4236720" cy="2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238</xdr:row>
      <xdr:rowOff>452120</xdr:rowOff>
    </xdr:from>
    <xdr:to>
      <xdr:col>17</xdr:col>
      <xdr:colOff>40544</xdr:colOff>
      <xdr:row>238</xdr:row>
      <xdr:rowOff>2346960</xdr:rowOff>
    </xdr:to>
    <xdr:pic>
      <xdr:nvPicPr>
        <xdr:cNvPr id="149" name="Рисунок 148">
          <a:extLst>
            <a:ext uri="{FF2B5EF4-FFF2-40B4-BE49-F238E27FC236}">
              <a16:creationId xmlns:a16="http://schemas.microsoft.com/office/drawing/2014/main" id="{9A093E90-9166-4955-9092-3C1ED74F5133}"/>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6428720" y="600847160"/>
          <a:ext cx="3423824" cy="189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50801</xdr:colOff>
      <xdr:row>239</xdr:row>
      <xdr:rowOff>63191</xdr:rowOff>
    </xdr:from>
    <xdr:to>
      <xdr:col>14</xdr:col>
      <xdr:colOff>431800</xdr:colOff>
      <xdr:row>240</xdr:row>
      <xdr:rowOff>111761</xdr:rowOff>
    </xdr:to>
    <xdr:pic>
      <xdr:nvPicPr>
        <xdr:cNvPr id="150" name="Рисунок 149">
          <a:extLst>
            <a:ext uri="{FF2B5EF4-FFF2-40B4-BE49-F238E27FC236}">
              <a16:creationId xmlns:a16="http://schemas.microsoft.com/office/drawing/2014/main" id="{D7D80D86-EEC9-43B3-B89B-B1CE200B6D08}"/>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bwMode="auto">
        <a:xfrm>
          <a:off x="16205201" y="602601991"/>
          <a:ext cx="2209799" cy="2436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381000</xdr:colOff>
      <xdr:row>240</xdr:row>
      <xdr:rowOff>101600</xdr:rowOff>
    </xdr:from>
    <xdr:to>
      <xdr:col>14</xdr:col>
      <xdr:colOff>471584</xdr:colOff>
      <xdr:row>241</xdr:row>
      <xdr:rowOff>198119</xdr:rowOff>
    </xdr:to>
    <xdr:pic>
      <xdr:nvPicPr>
        <xdr:cNvPr id="151" name="Рисунок 150">
          <a:extLst>
            <a:ext uri="{FF2B5EF4-FFF2-40B4-BE49-F238E27FC236}">
              <a16:creationId xmlns:a16="http://schemas.microsoft.com/office/drawing/2014/main" id="{D42259CB-650B-4D08-B439-19FEEC79BB77}"/>
            </a:ext>
          </a:extLst>
        </xdr:cNvPr>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val="0"/>
            </a:ext>
          </a:extLst>
        </a:blip>
        <a:srcRect/>
        <a:stretch>
          <a:fillRect/>
        </a:stretch>
      </xdr:blipFill>
      <xdr:spPr bwMode="auto">
        <a:xfrm>
          <a:off x="16535400" y="605028000"/>
          <a:ext cx="1919384"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118111</xdr:colOff>
      <xdr:row>241</xdr:row>
      <xdr:rowOff>304800</xdr:rowOff>
    </xdr:from>
    <xdr:to>
      <xdr:col>16</xdr:col>
      <xdr:colOff>127000</xdr:colOff>
      <xdr:row>242</xdr:row>
      <xdr:rowOff>121921</xdr:rowOff>
    </xdr:to>
    <xdr:pic>
      <xdr:nvPicPr>
        <xdr:cNvPr id="152" name="Рисунок 151">
          <a:extLst>
            <a:ext uri="{FF2B5EF4-FFF2-40B4-BE49-F238E27FC236}">
              <a16:creationId xmlns:a16="http://schemas.microsoft.com/office/drawing/2014/main" id="{91B5F0DB-E18C-4F49-A2C6-1AD077640AF8}"/>
            </a:ext>
          </a:extLst>
        </xdr:cNvPr>
        <xdr:cNvPicPr>
          <a:picLocks noChangeAspect="1" noChangeArrowheads="1"/>
        </xdr:cNvPicPr>
      </xdr:nvPicPr>
      <xdr:blipFill>
        <a:blip xmlns:r="http://schemas.openxmlformats.org/officeDocument/2006/relationships" r:embed="rId133" cstate="print">
          <a:extLst>
            <a:ext uri="{28A0092B-C50C-407E-A947-70E740481C1C}">
              <a14:useLocalDpi xmlns:a14="http://schemas.microsoft.com/office/drawing/2010/main" val="0"/>
            </a:ext>
          </a:extLst>
        </a:blip>
        <a:srcRect/>
        <a:stretch>
          <a:fillRect/>
        </a:stretch>
      </xdr:blipFill>
      <xdr:spPr bwMode="auto">
        <a:xfrm>
          <a:off x="16272511" y="607542600"/>
          <a:ext cx="3056889" cy="278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196850</xdr:colOff>
      <xdr:row>242</xdr:row>
      <xdr:rowOff>152400</xdr:rowOff>
    </xdr:from>
    <xdr:to>
      <xdr:col>17</xdr:col>
      <xdr:colOff>102687</xdr:colOff>
      <xdr:row>242</xdr:row>
      <xdr:rowOff>2225040</xdr:rowOff>
    </xdr:to>
    <xdr:pic>
      <xdr:nvPicPr>
        <xdr:cNvPr id="153" name="Рисунок 152">
          <a:extLst>
            <a:ext uri="{FF2B5EF4-FFF2-40B4-BE49-F238E27FC236}">
              <a16:creationId xmlns:a16="http://schemas.microsoft.com/office/drawing/2014/main" id="{78540BD0-8417-472A-B3A7-5A9BA34D791F}"/>
            </a:ext>
          </a:extLst>
        </xdr:cNvPr>
        <xdr:cNvPicPr>
          <a:picLocks noChangeAspect="1" noChangeArrowheads="1"/>
        </xdr:cNvPicPr>
      </xdr:nvPicPr>
      <xdr:blipFill>
        <a:blip xmlns:r="http://schemas.openxmlformats.org/officeDocument/2006/relationships" r:embed="rId134" cstate="print">
          <a:extLst>
            <a:ext uri="{28A0092B-C50C-407E-A947-70E740481C1C}">
              <a14:useLocalDpi xmlns:a14="http://schemas.microsoft.com/office/drawing/2010/main" val="0"/>
            </a:ext>
          </a:extLst>
        </a:blip>
        <a:srcRect/>
        <a:stretch>
          <a:fillRect/>
        </a:stretch>
      </xdr:blipFill>
      <xdr:spPr bwMode="auto">
        <a:xfrm>
          <a:off x="16351250" y="609574600"/>
          <a:ext cx="3563437"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146050</xdr:colOff>
      <xdr:row>243</xdr:row>
      <xdr:rowOff>44450</xdr:rowOff>
    </xdr:from>
    <xdr:to>
      <xdr:col>19</xdr:col>
      <xdr:colOff>176530</xdr:colOff>
      <xdr:row>244</xdr:row>
      <xdr:rowOff>223129</xdr:rowOff>
    </xdr:to>
    <xdr:pic>
      <xdr:nvPicPr>
        <xdr:cNvPr id="154" name="Рисунок 153">
          <a:extLst>
            <a:ext uri="{FF2B5EF4-FFF2-40B4-BE49-F238E27FC236}">
              <a16:creationId xmlns:a16="http://schemas.microsoft.com/office/drawing/2014/main" id="{55B611E2-804D-459D-A472-81D0EFBA6E3A}"/>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bwMode="auto">
        <a:xfrm>
          <a:off x="16300450" y="611854250"/>
          <a:ext cx="4907280" cy="208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244</xdr:row>
      <xdr:rowOff>156210</xdr:rowOff>
    </xdr:from>
    <xdr:to>
      <xdr:col>16</xdr:col>
      <xdr:colOff>335280</xdr:colOff>
      <xdr:row>244</xdr:row>
      <xdr:rowOff>2426172</xdr:rowOff>
    </xdr:to>
    <xdr:pic>
      <xdr:nvPicPr>
        <xdr:cNvPr id="155" name="Рисунок 154">
          <a:extLst>
            <a:ext uri="{FF2B5EF4-FFF2-40B4-BE49-F238E27FC236}">
              <a16:creationId xmlns:a16="http://schemas.microsoft.com/office/drawing/2014/main" id="{17F2C1B3-67C5-417F-89F7-4CAF06D8D15C}"/>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bwMode="auto">
        <a:xfrm>
          <a:off x="16245840" y="613871010"/>
          <a:ext cx="3291840" cy="2269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245</xdr:row>
      <xdr:rowOff>120650</xdr:rowOff>
    </xdr:from>
    <xdr:to>
      <xdr:col>21</xdr:col>
      <xdr:colOff>300990</xdr:colOff>
      <xdr:row>246</xdr:row>
      <xdr:rowOff>136779</xdr:rowOff>
    </xdr:to>
    <xdr:pic>
      <xdr:nvPicPr>
        <xdr:cNvPr id="156" name="Рисунок 155">
          <a:extLst>
            <a:ext uri="{FF2B5EF4-FFF2-40B4-BE49-F238E27FC236}">
              <a16:creationId xmlns:a16="http://schemas.microsoft.com/office/drawing/2014/main" id="{2EBC78B0-7F0B-4388-9810-4251B2943583}"/>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bwMode="auto">
        <a:xfrm>
          <a:off x="16211550" y="616807250"/>
          <a:ext cx="6339840" cy="2454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246</xdr:row>
      <xdr:rowOff>135422</xdr:rowOff>
    </xdr:from>
    <xdr:to>
      <xdr:col>14</xdr:col>
      <xdr:colOff>406400</xdr:colOff>
      <xdr:row>246</xdr:row>
      <xdr:rowOff>3218386</xdr:rowOff>
    </xdr:to>
    <xdr:pic>
      <xdr:nvPicPr>
        <xdr:cNvPr id="157" name="Рисунок 156">
          <a:extLst>
            <a:ext uri="{FF2B5EF4-FFF2-40B4-BE49-F238E27FC236}">
              <a16:creationId xmlns:a16="http://schemas.microsoft.com/office/drawing/2014/main" id="{A0D12CD5-6DB9-43AB-9111-908F431AFB6F}"/>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6211550" y="619260422"/>
          <a:ext cx="2178050" cy="308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xdr:colOff>
      <xdr:row>246</xdr:row>
      <xdr:rowOff>3359144</xdr:rowOff>
    </xdr:from>
    <xdr:to>
      <xdr:col>16</xdr:col>
      <xdr:colOff>266700</xdr:colOff>
      <xdr:row>247</xdr:row>
      <xdr:rowOff>3225498</xdr:rowOff>
    </xdr:to>
    <xdr:pic>
      <xdr:nvPicPr>
        <xdr:cNvPr id="158" name="Рисунок 157">
          <a:extLst>
            <a:ext uri="{FF2B5EF4-FFF2-40B4-BE49-F238E27FC236}">
              <a16:creationId xmlns:a16="http://schemas.microsoft.com/office/drawing/2014/main" id="{846D4258-4A45-4488-A2DA-317E6DC67750}"/>
            </a:ext>
          </a:extLst>
        </xdr:cNvPr>
        <xdr:cNvPicPr>
          <a:picLocks noChangeAspect="1" noChangeArrowheads="1"/>
        </xdr:cNvPicPr>
      </xdr:nvPicPr>
      <xdr:blipFill>
        <a:blip xmlns:r="http://schemas.openxmlformats.org/officeDocument/2006/relationships" r:embed="rId139" cstate="print">
          <a:extLst>
            <a:ext uri="{28A0092B-C50C-407E-A947-70E740481C1C}">
              <a14:useLocalDpi xmlns:a14="http://schemas.microsoft.com/office/drawing/2010/main" val="0"/>
            </a:ext>
          </a:extLst>
        </a:blip>
        <a:srcRect/>
        <a:stretch>
          <a:fillRect/>
        </a:stretch>
      </xdr:blipFill>
      <xdr:spPr bwMode="auto">
        <a:xfrm>
          <a:off x="16188690" y="622122194"/>
          <a:ext cx="3261360" cy="329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xdr:colOff>
      <xdr:row>247</xdr:row>
      <xdr:rowOff>3238500</xdr:rowOff>
    </xdr:from>
    <xdr:to>
      <xdr:col>16</xdr:col>
      <xdr:colOff>114300</xdr:colOff>
      <xdr:row>249</xdr:row>
      <xdr:rowOff>271658</xdr:rowOff>
    </xdr:to>
    <xdr:pic>
      <xdr:nvPicPr>
        <xdr:cNvPr id="159" name="Рисунок 158">
          <a:extLst>
            <a:ext uri="{FF2B5EF4-FFF2-40B4-BE49-F238E27FC236}">
              <a16:creationId xmlns:a16="http://schemas.microsoft.com/office/drawing/2014/main" id="{A83442C8-2328-4DEC-95F9-8A49F3A4618A}"/>
            </a:ext>
          </a:extLst>
        </xdr:cNvPr>
        <xdr:cNvPicPr>
          <a:picLocks noChangeAspect="1" noChangeArrowheads="1"/>
        </xdr:cNvPicPr>
      </xdr:nvPicPr>
      <xdr:blipFill>
        <a:blip xmlns:r="http://schemas.openxmlformats.org/officeDocument/2006/relationships" r:embed="rId140" cstate="print">
          <a:extLst>
            <a:ext uri="{28A0092B-C50C-407E-A947-70E740481C1C}">
              <a14:useLocalDpi xmlns:a14="http://schemas.microsoft.com/office/drawing/2010/main" val="0"/>
            </a:ext>
          </a:extLst>
        </a:blip>
        <a:srcRect/>
        <a:stretch>
          <a:fillRect/>
        </a:stretch>
      </xdr:blipFill>
      <xdr:spPr bwMode="auto">
        <a:xfrm>
          <a:off x="16158210" y="625430550"/>
          <a:ext cx="3139440" cy="2405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249</xdr:row>
      <xdr:rowOff>194310</xdr:rowOff>
    </xdr:from>
    <xdr:to>
      <xdr:col>17</xdr:col>
      <xdr:colOff>173074</xdr:colOff>
      <xdr:row>249</xdr:row>
      <xdr:rowOff>1992630</xdr:rowOff>
    </xdr:to>
    <xdr:pic>
      <xdr:nvPicPr>
        <xdr:cNvPr id="160" name="Рисунок 159">
          <a:extLst>
            <a:ext uri="{FF2B5EF4-FFF2-40B4-BE49-F238E27FC236}">
              <a16:creationId xmlns:a16="http://schemas.microsoft.com/office/drawing/2014/main" id="{2144BD99-9E97-4463-94F7-475339D60516}"/>
            </a:ext>
          </a:extLst>
        </xdr:cNvPr>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val="0"/>
            </a:ext>
          </a:extLst>
        </a:blip>
        <a:srcRect/>
        <a:stretch>
          <a:fillRect/>
        </a:stretch>
      </xdr:blipFill>
      <xdr:spPr bwMode="auto">
        <a:xfrm>
          <a:off x="16192500" y="626577360"/>
          <a:ext cx="3773524" cy="179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133350</xdr:colOff>
      <xdr:row>249</xdr:row>
      <xdr:rowOff>2343150</xdr:rowOff>
    </xdr:from>
    <xdr:to>
      <xdr:col>17</xdr:col>
      <xdr:colOff>599428</xdr:colOff>
      <xdr:row>251</xdr:row>
      <xdr:rowOff>64769</xdr:rowOff>
    </xdr:to>
    <xdr:pic>
      <xdr:nvPicPr>
        <xdr:cNvPr id="161" name="Рисунок 160">
          <a:extLst>
            <a:ext uri="{FF2B5EF4-FFF2-40B4-BE49-F238E27FC236}">
              <a16:creationId xmlns:a16="http://schemas.microsoft.com/office/drawing/2014/main" id="{7B808A7A-25F9-4C82-A232-D75AB0357297}"/>
            </a:ext>
          </a:extLst>
        </xdr:cNvPr>
        <xdr:cNvPicPr>
          <a:picLocks noChangeAspect="1" noChangeArrowheads="1"/>
        </xdr:cNvPicPr>
      </xdr:nvPicPr>
      <xdr:blipFill>
        <a:blip xmlns:r="http://schemas.openxmlformats.org/officeDocument/2006/relationships" r:embed="rId142" cstate="print">
          <a:extLst>
            <a:ext uri="{28A0092B-C50C-407E-A947-70E740481C1C}">
              <a14:useLocalDpi xmlns:a14="http://schemas.microsoft.com/office/drawing/2010/main" val="0"/>
            </a:ext>
          </a:extLst>
        </a:blip>
        <a:srcRect/>
        <a:stretch>
          <a:fillRect/>
        </a:stretch>
      </xdr:blipFill>
      <xdr:spPr bwMode="auto">
        <a:xfrm>
          <a:off x="16268700" y="628726200"/>
          <a:ext cx="4123678" cy="2598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251</xdr:row>
      <xdr:rowOff>274320</xdr:rowOff>
    </xdr:from>
    <xdr:to>
      <xdr:col>18</xdr:col>
      <xdr:colOff>506596</xdr:colOff>
      <xdr:row>251</xdr:row>
      <xdr:rowOff>2446020</xdr:rowOff>
    </xdr:to>
    <xdr:pic>
      <xdr:nvPicPr>
        <xdr:cNvPr id="162" name="Рисунок 161">
          <a:extLst>
            <a:ext uri="{FF2B5EF4-FFF2-40B4-BE49-F238E27FC236}">
              <a16:creationId xmlns:a16="http://schemas.microsoft.com/office/drawing/2014/main" id="{CB06B7F3-214B-4362-AA29-0916438ABC8D}"/>
            </a:ext>
          </a:extLst>
        </xdr:cNvPr>
        <xdr:cNvPicPr>
          <a:picLocks noChangeAspect="1" noChangeArrowheads="1"/>
        </xdr:cNvPicPr>
      </xdr:nvPicPr>
      <xdr:blipFill>
        <a:blip xmlns:r="http://schemas.openxmlformats.org/officeDocument/2006/relationships" r:embed="rId143" cstate="print">
          <a:extLst>
            <a:ext uri="{28A0092B-C50C-407E-A947-70E740481C1C}">
              <a14:useLocalDpi xmlns:a14="http://schemas.microsoft.com/office/drawing/2010/main" val="0"/>
            </a:ext>
          </a:extLst>
        </a:blip>
        <a:srcRect/>
        <a:stretch>
          <a:fillRect/>
        </a:stretch>
      </xdr:blipFill>
      <xdr:spPr bwMode="auto">
        <a:xfrm>
          <a:off x="16287750" y="631534170"/>
          <a:ext cx="4621396"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60959</xdr:colOff>
      <xdr:row>252</xdr:row>
      <xdr:rowOff>30480</xdr:rowOff>
    </xdr:from>
    <xdr:to>
      <xdr:col>16</xdr:col>
      <xdr:colOff>573990</xdr:colOff>
      <xdr:row>252</xdr:row>
      <xdr:rowOff>2042160</xdr:rowOff>
    </xdr:to>
    <xdr:pic>
      <xdr:nvPicPr>
        <xdr:cNvPr id="163" name="Рисунок 162">
          <a:extLst>
            <a:ext uri="{FF2B5EF4-FFF2-40B4-BE49-F238E27FC236}">
              <a16:creationId xmlns:a16="http://schemas.microsoft.com/office/drawing/2014/main" id="{C927A247-55B6-4B3B-8261-9BFEB8EE5688}"/>
            </a:ext>
          </a:extLst>
        </xdr:cNvPr>
        <xdr:cNvPicPr>
          <a:picLocks noChangeAspect="1" noChangeArrowheads="1"/>
        </xdr:cNvPicPr>
      </xdr:nvPicPr>
      <xdr:blipFill>
        <a:blip xmlns:r="http://schemas.openxmlformats.org/officeDocument/2006/relationships" r:embed="rId144" cstate="print">
          <a:extLst>
            <a:ext uri="{28A0092B-C50C-407E-A947-70E740481C1C}">
              <a14:useLocalDpi xmlns:a14="http://schemas.microsoft.com/office/drawing/2010/main" val="0"/>
            </a:ext>
          </a:extLst>
        </a:blip>
        <a:srcRect/>
        <a:stretch>
          <a:fillRect/>
        </a:stretch>
      </xdr:blipFill>
      <xdr:spPr bwMode="auto">
        <a:xfrm>
          <a:off x="16215359" y="634898400"/>
          <a:ext cx="3561031"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253</xdr:row>
      <xdr:rowOff>121920</xdr:rowOff>
    </xdr:from>
    <xdr:to>
      <xdr:col>16</xdr:col>
      <xdr:colOff>536691</xdr:colOff>
      <xdr:row>253</xdr:row>
      <xdr:rowOff>2194560</xdr:rowOff>
    </xdr:to>
    <xdr:pic>
      <xdr:nvPicPr>
        <xdr:cNvPr id="164" name="Рисунок 163">
          <a:extLst>
            <a:ext uri="{FF2B5EF4-FFF2-40B4-BE49-F238E27FC236}">
              <a16:creationId xmlns:a16="http://schemas.microsoft.com/office/drawing/2014/main" id="{FB3B864D-B4C3-4881-A2CF-4F6190C92C01}"/>
            </a:ext>
          </a:extLst>
        </xdr:cNvPr>
        <xdr:cNvPicPr>
          <a:picLocks noChangeAspect="1" noChangeArrowheads="1"/>
        </xdr:cNvPicPr>
      </xdr:nvPicPr>
      <xdr:blipFill>
        <a:blip xmlns:r="http://schemas.openxmlformats.org/officeDocument/2006/relationships" r:embed="rId145" cstate="print">
          <a:extLst>
            <a:ext uri="{28A0092B-C50C-407E-A947-70E740481C1C}">
              <a14:useLocalDpi xmlns:a14="http://schemas.microsoft.com/office/drawing/2010/main" val="0"/>
            </a:ext>
          </a:extLst>
        </a:blip>
        <a:srcRect/>
        <a:stretch>
          <a:fillRect/>
        </a:stretch>
      </xdr:blipFill>
      <xdr:spPr bwMode="auto">
        <a:xfrm>
          <a:off x="16276320" y="637092960"/>
          <a:ext cx="3462771"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253</xdr:row>
      <xdr:rowOff>2049956</xdr:rowOff>
    </xdr:from>
    <xdr:to>
      <xdr:col>16</xdr:col>
      <xdr:colOff>457200</xdr:colOff>
      <xdr:row>254</xdr:row>
      <xdr:rowOff>1615439</xdr:rowOff>
    </xdr:to>
    <xdr:pic>
      <xdr:nvPicPr>
        <xdr:cNvPr id="165" name="Рисунок 164">
          <a:extLst>
            <a:ext uri="{FF2B5EF4-FFF2-40B4-BE49-F238E27FC236}">
              <a16:creationId xmlns:a16="http://schemas.microsoft.com/office/drawing/2014/main" id="{A4C8757D-3C7C-45BD-A63B-BA8ECF2286AE}"/>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val="0"/>
            </a:ext>
          </a:extLst>
        </a:blip>
        <a:srcRect/>
        <a:stretch>
          <a:fillRect/>
        </a:stretch>
      </xdr:blipFill>
      <xdr:spPr bwMode="auto">
        <a:xfrm>
          <a:off x="16306800" y="639020996"/>
          <a:ext cx="3352800" cy="2003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121921</xdr:colOff>
      <xdr:row>254</xdr:row>
      <xdr:rowOff>1886574</xdr:rowOff>
    </xdr:from>
    <xdr:to>
      <xdr:col>15</xdr:col>
      <xdr:colOff>518161</xdr:colOff>
      <xdr:row>255</xdr:row>
      <xdr:rowOff>2590801</xdr:rowOff>
    </xdr:to>
    <xdr:pic>
      <xdr:nvPicPr>
        <xdr:cNvPr id="166" name="Рисунок 165">
          <a:extLst>
            <a:ext uri="{FF2B5EF4-FFF2-40B4-BE49-F238E27FC236}">
              <a16:creationId xmlns:a16="http://schemas.microsoft.com/office/drawing/2014/main" id="{3338C466-01C7-4755-B5D2-5F7B471E19DB}"/>
            </a:ext>
          </a:extLst>
        </xdr:cNvPr>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val="0"/>
            </a:ext>
          </a:extLst>
        </a:blip>
        <a:srcRect/>
        <a:stretch>
          <a:fillRect/>
        </a:stretch>
      </xdr:blipFill>
      <xdr:spPr bwMode="auto">
        <a:xfrm>
          <a:off x="16276321" y="641296014"/>
          <a:ext cx="2834640" cy="2593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256</xdr:row>
      <xdr:rowOff>121920</xdr:rowOff>
    </xdr:from>
    <xdr:to>
      <xdr:col>17</xdr:col>
      <xdr:colOff>182880</xdr:colOff>
      <xdr:row>257</xdr:row>
      <xdr:rowOff>63768</xdr:rowOff>
    </xdr:to>
    <xdr:pic>
      <xdr:nvPicPr>
        <xdr:cNvPr id="167" name="Рисунок 166">
          <a:extLst>
            <a:ext uri="{FF2B5EF4-FFF2-40B4-BE49-F238E27FC236}">
              <a16:creationId xmlns:a16="http://schemas.microsoft.com/office/drawing/2014/main" id="{F8AD0A8E-C713-46ED-8F32-429F6704B351}"/>
            </a:ext>
          </a:extLst>
        </xdr:cNvPr>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val="0"/>
            </a:ext>
          </a:extLst>
        </a:blip>
        <a:srcRect/>
        <a:stretch>
          <a:fillRect/>
        </a:stretch>
      </xdr:blipFill>
      <xdr:spPr bwMode="auto">
        <a:xfrm>
          <a:off x="16215360" y="644042400"/>
          <a:ext cx="3779520" cy="222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257</xdr:row>
      <xdr:rowOff>60960</xdr:rowOff>
    </xdr:from>
    <xdr:to>
      <xdr:col>14</xdr:col>
      <xdr:colOff>325849</xdr:colOff>
      <xdr:row>257</xdr:row>
      <xdr:rowOff>1798320</xdr:rowOff>
    </xdr:to>
    <xdr:pic>
      <xdr:nvPicPr>
        <xdr:cNvPr id="168" name="Рисунок 167">
          <a:extLst>
            <a:ext uri="{FF2B5EF4-FFF2-40B4-BE49-F238E27FC236}">
              <a16:creationId xmlns:a16="http://schemas.microsoft.com/office/drawing/2014/main" id="{A3B21A21-2EB3-45C4-BE47-1E111A770D39}"/>
            </a:ext>
          </a:extLst>
        </xdr:cNvPr>
        <xdr:cNvPicPr>
          <a:picLocks noChangeAspect="1" noChangeArrowheads="1"/>
        </xdr:cNvPicPr>
      </xdr:nvPicPr>
      <xdr:blipFill>
        <a:blip xmlns:r="http://schemas.openxmlformats.org/officeDocument/2006/relationships" r:embed="rId149" cstate="print">
          <a:extLst>
            <a:ext uri="{28A0092B-C50C-407E-A947-70E740481C1C}">
              <a14:useLocalDpi xmlns:a14="http://schemas.microsoft.com/office/drawing/2010/main" val="0"/>
            </a:ext>
          </a:extLst>
        </a:blip>
        <a:srcRect/>
        <a:stretch>
          <a:fillRect/>
        </a:stretch>
      </xdr:blipFill>
      <xdr:spPr bwMode="auto">
        <a:xfrm>
          <a:off x="16306800" y="646267440"/>
          <a:ext cx="2002249" cy="173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257</xdr:row>
      <xdr:rowOff>2072639</xdr:rowOff>
    </xdr:from>
    <xdr:to>
      <xdr:col>16</xdr:col>
      <xdr:colOff>30479</xdr:colOff>
      <xdr:row>259</xdr:row>
      <xdr:rowOff>190071</xdr:rowOff>
    </xdr:to>
    <xdr:pic>
      <xdr:nvPicPr>
        <xdr:cNvPr id="169" name="Рисунок 168">
          <a:extLst>
            <a:ext uri="{FF2B5EF4-FFF2-40B4-BE49-F238E27FC236}">
              <a16:creationId xmlns:a16="http://schemas.microsoft.com/office/drawing/2014/main" id="{1D8A3073-4F0E-4217-8FDD-1866983A9BDA}"/>
            </a:ext>
          </a:extLst>
        </xdr:cNvPr>
        <xdr:cNvPicPr>
          <a:picLocks noChangeAspect="1" noChangeArrowheads="1"/>
        </xdr:cNvPicPr>
      </xdr:nvPicPr>
      <xdr:blipFill>
        <a:blip xmlns:r="http://schemas.openxmlformats.org/officeDocument/2006/relationships" r:embed="rId150" cstate="print">
          <a:extLst>
            <a:ext uri="{28A0092B-C50C-407E-A947-70E740481C1C}">
              <a14:useLocalDpi xmlns:a14="http://schemas.microsoft.com/office/drawing/2010/main" val="0"/>
            </a:ext>
          </a:extLst>
        </a:blip>
        <a:srcRect/>
        <a:stretch>
          <a:fillRect/>
        </a:stretch>
      </xdr:blipFill>
      <xdr:spPr bwMode="auto">
        <a:xfrm>
          <a:off x="16276320" y="648279119"/>
          <a:ext cx="2956559" cy="232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259</xdr:row>
      <xdr:rowOff>152400</xdr:rowOff>
    </xdr:from>
    <xdr:to>
      <xdr:col>16</xdr:col>
      <xdr:colOff>355600</xdr:colOff>
      <xdr:row>259</xdr:row>
      <xdr:rowOff>2286000</xdr:rowOff>
    </xdr:to>
    <xdr:pic>
      <xdr:nvPicPr>
        <xdr:cNvPr id="170" name="Рисунок 169">
          <a:extLst>
            <a:ext uri="{FF2B5EF4-FFF2-40B4-BE49-F238E27FC236}">
              <a16:creationId xmlns:a16="http://schemas.microsoft.com/office/drawing/2014/main" id="{ABD77995-1EAC-48EA-B646-D7BE7A8A21C3}"/>
            </a:ext>
          </a:extLst>
        </xdr:cNvPr>
        <xdr:cNvPicPr>
          <a:picLocks noChangeAspect="1" noChangeArrowheads="1"/>
        </xdr:cNvPicPr>
      </xdr:nvPicPr>
      <xdr:blipFill>
        <a:blip xmlns:r="http://schemas.openxmlformats.org/officeDocument/2006/relationships" r:embed="rId151" cstate="print">
          <a:extLst>
            <a:ext uri="{28A0092B-C50C-407E-A947-70E740481C1C}">
              <a14:useLocalDpi xmlns:a14="http://schemas.microsoft.com/office/drawing/2010/main" val="0"/>
            </a:ext>
          </a:extLst>
        </a:blip>
        <a:srcRect/>
        <a:stretch>
          <a:fillRect/>
        </a:stretch>
      </xdr:blipFill>
      <xdr:spPr bwMode="auto">
        <a:xfrm>
          <a:off x="16306800" y="650565120"/>
          <a:ext cx="3251200"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152401</xdr:colOff>
      <xdr:row>260</xdr:row>
      <xdr:rowOff>0</xdr:rowOff>
    </xdr:from>
    <xdr:to>
      <xdr:col>14</xdr:col>
      <xdr:colOff>11783</xdr:colOff>
      <xdr:row>261</xdr:row>
      <xdr:rowOff>30479</xdr:rowOff>
    </xdr:to>
    <xdr:pic>
      <xdr:nvPicPr>
        <xdr:cNvPr id="171" name="Рисунок 170">
          <a:extLst>
            <a:ext uri="{FF2B5EF4-FFF2-40B4-BE49-F238E27FC236}">
              <a16:creationId xmlns:a16="http://schemas.microsoft.com/office/drawing/2014/main" id="{723EC972-4969-4F99-A45B-D41F472AA153}"/>
            </a:ext>
          </a:extLst>
        </xdr:cNvPr>
        <xdr:cNvPicPr>
          <a:picLocks noChangeAspect="1" noChangeArrowheads="1"/>
        </xdr:cNvPicPr>
      </xdr:nvPicPr>
      <xdr:blipFill>
        <a:blip xmlns:r="http://schemas.openxmlformats.org/officeDocument/2006/relationships" r:embed="rId152" cstate="print">
          <a:extLst>
            <a:ext uri="{28A0092B-C50C-407E-A947-70E740481C1C}">
              <a14:useLocalDpi xmlns:a14="http://schemas.microsoft.com/office/drawing/2010/main" val="0"/>
            </a:ext>
          </a:extLst>
        </a:blip>
        <a:srcRect/>
        <a:stretch>
          <a:fillRect/>
        </a:stretch>
      </xdr:blipFill>
      <xdr:spPr bwMode="auto">
        <a:xfrm>
          <a:off x="16306801" y="652790160"/>
          <a:ext cx="1688182"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121921</xdr:colOff>
      <xdr:row>260</xdr:row>
      <xdr:rowOff>2691422</xdr:rowOff>
    </xdr:from>
    <xdr:to>
      <xdr:col>15</xdr:col>
      <xdr:colOff>457200</xdr:colOff>
      <xdr:row>261</xdr:row>
      <xdr:rowOff>2075841</xdr:rowOff>
    </xdr:to>
    <xdr:pic>
      <xdr:nvPicPr>
        <xdr:cNvPr id="172" name="Рисунок 171">
          <a:extLst>
            <a:ext uri="{FF2B5EF4-FFF2-40B4-BE49-F238E27FC236}">
              <a16:creationId xmlns:a16="http://schemas.microsoft.com/office/drawing/2014/main" id="{81A076F9-A4DB-4634-AA1F-C8956C6295B7}"/>
            </a:ext>
          </a:extLst>
        </xdr:cNvPr>
        <xdr:cNvPicPr>
          <a:picLocks noChangeAspect="1" noChangeArrowheads="1"/>
        </xdr:cNvPicPr>
      </xdr:nvPicPr>
      <xdr:blipFill>
        <a:blip xmlns:r="http://schemas.openxmlformats.org/officeDocument/2006/relationships" r:embed="rId153" cstate="print">
          <a:extLst>
            <a:ext uri="{28A0092B-C50C-407E-A947-70E740481C1C}">
              <a14:useLocalDpi xmlns:a14="http://schemas.microsoft.com/office/drawing/2010/main" val="0"/>
            </a:ext>
          </a:extLst>
        </a:blip>
        <a:srcRect/>
        <a:stretch>
          <a:fillRect/>
        </a:stretch>
      </xdr:blipFill>
      <xdr:spPr bwMode="auto">
        <a:xfrm>
          <a:off x="16276321" y="655481582"/>
          <a:ext cx="2773679" cy="212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261</xdr:row>
      <xdr:rowOff>2130588</xdr:rowOff>
    </xdr:from>
    <xdr:to>
      <xdr:col>14</xdr:col>
      <xdr:colOff>365760</xdr:colOff>
      <xdr:row>262</xdr:row>
      <xdr:rowOff>1706880</xdr:rowOff>
    </xdr:to>
    <xdr:pic>
      <xdr:nvPicPr>
        <xdr:cNvPr id="173" name="Рисунок 172">
          <a:extLst>
            <a:ext uri="{FF2B5EF4-FFF2-40B4-BE49-F238E27FC236}">
              <a16:creationId xmlns:a16="http://schemas.microsoft.com/office/drawing/2014/main" id="{EBDD9729-6499-4E84-ADDB-9D73F9A7EFAF}"/>
            </a:ext>
          </a:extLst>
        </xdr:cNvPr>
        <xdr:cNvPicPr>
          <a:picLocks noChangeAspect="1" noChangeArrowheads="1"/>
        </xdr:cNvPicPr>
      </xdr:nvPicPr>
      <xdr:blipFill>
        <a:blip xmlns:r="http://schemas.openxmlformats.org/officeDocument/2006/relationships" r:embed="rId154" cstate="print">
          <a:extLst>
            <a:ext uri="{28A0092B-C50C-407E-A947-70E740481C1C}">
              <a14:useLocalDpi xmlns:a14="http://schemas.microsoft.com/office/drawing/2010/main" val="0"/>
            </a:ext>
          </a:extLst>
        </a:blip>
        <a:srcRect/>
        <a:stretch>
          <a:fillRect/>
        </a:stretch>
      </xdr:blipFill>
      <xdr:spPr bwMode="auto">
        <a:xfrm>
          <a:off x="16184880" y="657663948"/>
          <a:ext cx="2164080" cy="1862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262</xdr:row>
      <xdr:rowOff>1584960</xdr:rowOff>
    </xdr:from>
    <xdr:to>
      <xdr:col>16</xdr:col>
      <xdr:colOff>60960</xdr:colOff>
      <xdr:row>263</xdr:row>
      <xdr:rowOff>2197573</xdr:rowOff>
    </xdr:to>
    <xdr:pic>
      <xdr:nvPicPr>
        <xdr:cNvPr id="174" name="Рисунок 173">
          <a:extLst>
            <a:ext uri="{FF2B5EF4-FFF2-40B4-BE49-F238E27FC236}">
              <a16:creationId xmlns:a16="http://schemas.microsoft.com/office/drawing/2014/main" id="{2F14AE89-A11A-4068-8379-FC9B34B02EAD}"/>
            </a:ext>
          </a:extLst>
        </xdr:cNvPr>
        <xdr:cNvPicPr>
          <a:picLocks noChangeAspect="1" noChangeArrowheads="1"/>
        </xdr:cNvPicPr>
      </xdr:nvPicPr>
      <xdr:blipFill>
        <a:blip xmlns:r="http://schemas.openxmlformats.org/officeDocument/2006/relationships" r:embed="rId155" cstate="print">
          <a:extLst>
            <a:ext uri="{28A0092B-C50C-407E-A947-70E740481C1C}">
              <a14:useLocalDpi xmlns:a14="http://schemas.microsoft.com/office/drawing/2010/main" val="0"/>
            </a:ext>
          </a:extLst>
        </a:blip>
        <a:srcRect/>
        <a:stretch>
          <a:fillRect/>
        </a:stretch>
      </xdr:blipFill>
      <xdr:spPr bwMode="auto">
        <a:xfrm>
          <a:off x="16215360" y="659404320"/>
          <a:ext cx="3048000" cy="2349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263</xdr:row>
      <xdr:rowOff>2316480</xdr:rowOff>
    </xdr:from>
    <xdr:to>
      <xdr:col>17</xdr:col>
      <xdr:colOff>60960</xdr:colOff>
      <xdr:row>265</xdr:row>
      <xdr:rowOff>108573</xdr:rowOff>
    </xdr:to>
    <xdr:pic>
      <xdr:nvPicPr>
        <xdr:cNvPr id="175" name="Рисунок 174">
          <a:extLst>
            <a:ext uri="{FF2B5EF4-FFF2-40B4-BE49-F238E27FC236}">
              <a16:creationId xmlns:a16="http://schemas.microsoft.com/office/drawing/2014/main" id="{411D20FC-BE59-4BF5-92AA-387811C2DC8B}"/>
            </a:ext>
          </a:extLst>
        </xdr:cNvPr>
        <xdr:cNvPicPr>
          <a:picLocks noChangeAspect="1" noChangeArrowheads="1"/>
        </xdr:cNvPicPr>
      </xdr:nvPicPr>
      <xdr:blipFill>
        <a:blip xmlns:r="http://schemas.openxmlformats.org/officeDocument/2006/relationships" r:embed="rId156" cstate="print">
          <a:extLst>
            <a:ext uri="{28A0092B-C50C-407E-A947-70E740481C1C}">
              <a14:useLocalDpi xmlns:a14="http://schemas.microsoft.com/office/drawing/2010/main" val="0"/>
            </a:ext>
          </a:extLst>
        </a:blip>
        <a:srcRect/>
        <a:stretch>
          <a:fillRect/>
        </a:stretch>
      </xdr:blipFill>
      <xdr:spPr bwMode="auto">
        <a:xfrm>
          <a:off x="16337280" y="661873200"/>
          <a:ext cx="3535680" cy="2303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265</xdr:row>
      <xdr:rowOff>213360</xdr:rowOff>
    </xdr:from>
    <xdr:to>
      <xdr:col>17</xdr:col>
      <xdr:colOff>304800</xdr:colOff>
      <xdr:row>265</xdr:row>
      <xdr:rowOff>2446473</xdr:rowOff>
    </xdr:to>
    <xdr:pic>
      <xdr:nvPicPr>
        <xdr:cNvPr id="176" name="Рисунок 175">
          <a:extLst>
            <a:ext uri="{FF2B5EF4-FFF2-40B4-BE49-F238E27FC236}">
              <a16:creationId xmlns:a16="http://schemas.microsoft.com/office/drawing/2014/main" id="{DF9FA0AE-6873-46D8-BA0C-37F85AAF54F1}"/>
            </a:ext>
          </a:extLst>
        </xdr:cNvPr>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val="0"/>
            </a:ext>
          </a:extLst>
        </a:blip>
        <a:srcRect/>
        <a:stretch>
          <a:fillRect/>
        </a:stretch>
      </xdr:blipFill>
      <xdr:spPr bwMode="auto">
        <a:xfrm>
          <a:off x="16276320" y="664281120"/>
          <a:ext cx="3840480" cy="223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457201</xdr:colOff>
      <xdr:row>265</xdr:row>
      <xdr:rowOff>2773680</xdr:rowOff>
    </xdr:from>
    <xdr:to>
      <xdr:col>15</xdr:col>
      <xdr:colOff>30481</xdr:colOff>
      <xdr:row>266</xdr:row>
      <xdr:rowOff>1848162</xdr:rowOff>
    </xdr:to>
    <xdr:pic>
      <xdr:nvPicPr>
        <xdr:cNvPr id="177" name="Рисунок 176">
          <a:extLst>
            <a:ext uri="{FF2B5EF4-FFF2-40B4-BE49-F238E27FC236}">
              <a16:creationId xmlns:a16="http://schemas.microsoft.com/office/drawing/2014/main" id="{EF3FFCA3-3B42-42A3-8EC8-1755239A7AAC}"/>
            </a:ext>
          </a:extLst>
        </xdr:cNvPr>
        <xdr:cNvPicPr>
          <a:picLocks noChangeAspect="1" noChangeArrowheads="1"/>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6611601" y="666841440"/>
          <a:ext cx="2011680" cy="190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267</xdr:row>
      <xdr:rowOff>0</xdr:rowOff>
    </xdr:from>
    <xdr:to>
      <xdr:col>16</xdr:col>
      <xdr:colOff>213360</xdr:colOff>
      <xdr:row>267</xdr:row>
      <xdr:rowOff>2332629</xdr:rowOff>
    </xdr:to>
    <xdr:pic>
      <xdr:nvPicPr>
        <xdr:cNvPr id="178" name="Рисунок 177">
          <a:extLst>
            <a:ext uri="{FF2B5EF4-FFF2-40B4-BE49-F238E27FC236}">
              <a16:creationId xmlns:a16="http://schemas.microsoft.com/office/drawing/2014/main" id="{A240EF4D-CC20-4F4D-9C60-DEE400009420}"/>
            </a:ext>
          </a:extLst>
        </xdr:cNvPr>
        <xdr:cNvPicPr>
          <a:picLocks noChangeAspect="1" noChangeArrowheads="1"/>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16245840" y="669096960"/>
          <a:ext cx="3169920" cy="233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268</xdr:row>
      <xdr:rowOff>91440</xdr:rowOff>
    </xdr:from>
    <xdr:to>
      <xdr:col>15</xdr:col>
      <xdr:colOff>495148</xdr:colOff>
      <xdr:row>268</xdr:row>
      <xdr:rowOff>2346960</xdr:rowOff>
    </xdr:to>
    <xdr:pic>
      <xdr:nvPicPr>
        <xdr:cNvPr id="179" name="Рисунок 178">
          <a:extLst>
            <a:ext uri="{FF2B5EF4-FFF2-40B4-BE49-F238E27FC236}">
              <a16:creationId xmlns:a16="http://schemas.microsoft.com/office/drawing/2014/main" id="{6B513CA4-3806-41A8-8D52-F799B31903A1}"/>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6276320" y="671687760"/>
          <a:ext cx="2811628"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269</xdr:row>
      <xdr:rowOff>0</xdr:rowOff>
    </xdr:from>
    <xdr:to>
      <xdr:col>17</xdr:col>
      <xdr:colOff>433377</xdr:colOff>
      <xdr:row>269</xdr:row>
      <xdr:rowOff>2286000</xdr:rowOff>
    </xdr:to>
    <xdr:pic>
      <xdr:nvPicPr>
        <xdr:cNvPr id="180" name="Рисунок 179">
          <a:extLst>
            <a:ext uri="{FF2B5EF4-FFF2-40B4-BE49-F238E27FC236}">
              <a16:creationId xmlns:a16="http://schemas.microsoft.com/office/drawing/2014/main" id="{049F967A-20BC-4357-9BEA-D790C872628D}"/>
            </a:ext>
          </a:extLst>
        </xdr:cNvPr>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16337280" y="674004240"/>
          <a:ext cx="3908097"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426720</xdr:colOff>
      <xdr:row>270</xdr:row>
      <xdr:rowOff>121920</xdr:rowOff>
    </xdr:from>
    <xdr:to>
      <xdr:col>16</xdr:col>
      <xdr:colOff>444017</xdr:colOff>
      <xdr:row>270</xdr:row>
      <xdr:rowOff>2103120</xdr:rowOff>
    </xdr:to>
    <xdr:pic>
      <xdr:nvPicPr>
        <xdr:cNvPr id="181" name="Рисунок 180">
          <a:extLst>
            <a:ext uri="{FF2B5EF4-FFF2-40B4-BE49-F238E27FC236}">
              <a16:creationId xmlns:a16="http://schemas.microsoft.com/office/drawing/2014/main" id="{02CD66AF-566D-422F-BB71-7B3F75DBECA1}"/>
            </a:ext>
          </a:extLst>
        </xdr:cNvPr>
        <xdr:cNvPicPr>
          <a:picLocks noChangeAspect="1" noChangeArrowheads="1"/>
        </xdr:cNvPicPr>
      </xdr:nvPicPr>
      <xdr:blipFill>
        <a:blip xmlns:r="http://schemas.openxmlformats.org/officeDocument/2006/relationships" r:embed="rId162" cstate="print">
          <a:extLst>
            <a:ext uri="{28A0092B-C50C-407E-A947-70E740481C1C}">
              <a14:useLocalDpi xmlns:a14="http://schemas.microsoft.com/office/drawing/2010/main" val="0"/>
            </a:ext>
          </a:extLst>
        </a:blip>
        <a:srcRect/>
        <a:stretch>
          <a:fillRect/>
        </a:stretch>
      </xdr:blipFill>
      <xdr:spPr bwMode="auto">
        <a:xfrm>
          <a:off x="16581120" y="676534080"/>
          <a:ext cx="3065297"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270</xdr:row>
      <xdr:rowOff>2196116</xdr:rowOff>
    </xdr:from>
    <xdr:to>
      <xdr:col>16</xdr:col>
      <xdr:colOff>274320</xdr:colOff>
      <xdr:row>272</xdr:row>
      <xdr:rowOff>304798</xdr:rowOff>
    </xdr:to>
    <xdr:pic>
      <xdr:nvPicPr>
        <xdr:cNvPr id="182" name="Рисунок 181">
          <a:extLst>
            <a:ext uri="{FF2B5EF4-FFF2-40B4-BE49-F238E27FC236}">
              <a16:creationId xmlns:a16="http://schemas.microsoft.com/office/drawing/2014/main" id="{C8A8DD6C-BA0B-4AA8-BFB2-2661104072DD}"/>
            </a:ext>
          </a:extLst>
        </xdr:cNvPr>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16337280" y="678608276"/>
          <a:ext cx="3139440" cy="2314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272</xdr:row>
      <xdr:rowOff>60960</xdr:rowOff>
    </xdr:from>
    <xdr:to>
      <xdr:col>16</xdr:col>
      <xdr:colOff>343095</xdr:colOff>
      <xdr:row>272</xdr:row>
      <xdr:rowOff>2316480</xdr:rowOff>
    </xdr:to>
    <xdr:pic>
      <xdr:nvPicPr>
        <xdr:cNvPr id="183" name="Рисунок 182">
          <a:extLst>
            <a:ext uri="{FF2B5EF4-FFF2-40B4-BE49-F238E27FC236}">
              <a16:creationId xmlns:a16="http://schemas.microsoft.com/office/drawing/2014/main" id="{388959FB-AFD3-4B16-B081-36ECCF08F889}"/>
            </a:ext>
          </a:extLst>
        </xdr:cNvPr>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16306800" y="680679360"/>
          <a:ext cx="3238695"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273</xdr:row>
      <xdr:rowOff>91440</xdr:rowOff>
    </xdr:from>
    <xdr:to>
      <xdr:col>13</xdr:col>
      <xdr:colOff>568215</xdr:colOff>
      <xdr:row>273</xdr:row>
      <xdr:rowOff>2225040</xdr:rowOff>
    </xdr:to>
    <xdr:pic>
      <xdr:nvPicPr>
        <xdr:cNvPr id="184" name="Рисунок 183">
          <a:extLst>
            <a:ext uri="{FF2B5EF4-FFF2-40B4-BE49-F238E27FC236}">
              <a16:creationId xmlns:a16="http://schemas.microsoft.com/office/drawing/2014/main" id="{32D66A4F-2CB3-4671-9CCF-5200276C8C18}"/>
            </a:ext>
          </a:extLst>
        </xdr:cNvPr>
        <xdr:cNvPicPr>
          <a:picLocks noChangeAspect="1" noChangeArrowheads="1"/>
        </xdr:cNvPicPr>
      </xdr:nvPicPr>
      <xdr:blipFill>
        <a:blip xmlns:r="http://schemas.openxmlformats.org/officeDocument/2006/relationships" r:embed="rId165" cstate="print">
          <a:extLst>
            <a:ext uri="{28A0092B-C50C-407E-A947-70E740481C1C}">
              <a14:useLocalDpi xmlns:a14="http://schemas.microsoft.com/office/drawing/2010/main" val="0"/>
            </a:ext>
          </a:extLst>
        </a:blip>
        <a:srcRect/>
        <a:stretch>
          <a:fillRect/>
        </a:stretch>
      </xdr:blipFill>
      <xdr:spPr bwMode="auto">
        <a:xfrm>
          <a:off x="16306800" y="683087280"/>
          <a:ext cx="1635015"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274</xdr:row>
      <xdr:rowOff>0</xdr:rowOff>
    </xdr:from>
    <xdr:to>
      <xdr:col>17</xdr:col>
      <xdr:colOff>454601</xdr:colOff>
      <xdr:row>275</xdr:row>
      <xdr:rowOff>2</xdr:rowOff>
    </xdr:to>
    <xdr:pic>
      <xdr:nvPicPr>
        <xdr:cNvPr id="185" name="Рисунок 184">
          <a:extLst>
            <a:ext uri="{FF2B5EF4-FFF2-40B4-BE49-F238E27FC236}">
              <a16:creationId xmlns:a16="http://schemas.microsoft.com/office/drawing/2014/main" id="{E6436683-A01C-41AB-BDA0-6F8DF5831A02}"/>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bwMode="auto">
        <a:xfrm>
          <a:off x="16367760" y="685281840"/>
          <a:ext cx="3898841"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243841</xdr:colOff>
      <xdr:row>275</xdr:row>
      <xdr:rowOff>34148</xdr:rowOff>
    </xdr:from>
    <xdr:to>
      <xdr:col>16</xdr:col>
      <xdr:colOff>274320</xdr:colOff>
      <xdr:row>276</xdr:row>
      <xdr:rowOff>304797</xdr:rowOff>
    </xdr:to>
    <xdr:pic>
      <xdr:nvPicPr>
        <xdr:cNvPr id="186" name="Рисунок 185">
          <a:extLst>
            <a:ext uri="{FF2B5EF4-FFF2-40B4-BE49-F238E27FC236}">
              <a16:creationId xmlns:a16="http://schemas.microsoft.com/office/drawing/2014/main" id="{E2F0D72A-9BA6-4AE8-9242-465AB742CA00}"/>
            </a:ext>
          </a:extLst>
        </xdr:cNvPr>
        <xdr:cNvPicPr>
          <a:picLocks noChangeAspect="1" noChangeArrowheads="1"/>
        </xdr:cNvPicPr>
      </xdr:nvPicPr>
      <xdr:blipFill>
        <a:blip xmlns:r="http://schemas.openxmlformats.org/officeDocument/2006/relationships" r:embed="rId167" cstate="print">
          <a:extLst>
            <a:ext uri="{28A0092B-C50C-407E-A947-70E740481C1C}">
              <a14:useLocalDpi xmlns:a14="http://schemas.microsoft.com/office/drawing/2010/main" val="0"/>
            </a:ext>
          </a:extLst>
        </a:blip>
        <a:srcRect/>
        <a:stretch>
          <a:fillRect/>
        </a:stretch>
      </xdr:blipFill>
      <xdr:spPr bwMode="auto">
        <a:xfrm>
          <a:off x="16398241" y="687601988"/>
          <a:ext cx="3078479" cy="2251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426720</xdr:colOff>
      <xdr:row>276</xdr:row>
      <xdr:rowOff>304800</xdr:rowOff>
    </xdr:from>
    <xdr:to>
      <xdr:col>16</xdr:col>
      <xdr:colOff>599284</xdr:colOff>
      <xdr:row>276</xdr:row>
      <xdr:rowOff>2377440</xdr:rowOff>
    </xdr:to>
    <xdr:pic>
      <xdr:nvPicPr>
        <xdr:cNvPr id="187" name="Рисунок 186">
          <a:extLst>
            <a:ext uri="{FF2B5EF4-FFF2-40B4-BE49-F238E27FC236}">
              <a16:creationId xmlns:a16="http://schemas.microsoft.com/office/drawing/2014/main" id="{3259533F-DF3A-4028-B822-6C2B5C5036C8}"/>
            </a:ext>
          </a:extLst>
        </xdr:cNvPr>
        <xdr:cNvPicPr>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val="0"/>
            </a:ext>
          </a:extLst>
        </a:blip>
        <a:srcRect/>
        <a:stretch>
          <a:fillRect/>
        </a:stretch>
      </xdr:blipFill>
      <xdr:spPr bwMode="auto">
        <a:xfrm>
          <a:off x="16581120" y="689853840"/>
          <a:ext cx="3220564"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276</xdr:row>
      <xdr:rowOff>2316480</xdr:rowOff>
    </xdr:from>
    <xdr:to>
      <xdr:col>19</xdr:col>
      <xdr:colOff>40495</xdr:colOff>
      <xdr:row>278</xdr:row>
      <xdr:rowOff>1</xdr:rowOff>
    </xdr:to>
    <xdr:pic>
      <xdr:nvPicPr>
        <xdr:cNvPr id="188" name="Рисунок 187">
          <a:extLst>
            <a:ext uri="{FF2B5EF4-FFF2-40B4-BE49-F238E27FC236}">
              <a16:creationId xmlns:a16="http://schemas.microsoft.com/office/drawing/2014/main" id="{2E7752C7-513C-4FF8-9AD4-1951D2D6277A}"/>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6184880" y="691865520"/>
          <a:ext cx="4886815" cy="265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278</xdr:row>
      <xdr:rowOff>60960</xdr:rowOff>
    </xdr:from>
    <xdr:to>
      <xdr:col>16</xdr:col>
      <xdr:colOff>121920</xdr:colOff>
      <xdr:row>278</xdr:row>
      <xdr:rowOff>2710852</xdr:rowOff>
    </xdr:to>
    <xdr:pic>
      <xdr:nvPicPr>
        <xdr:cNvPr id="189" name="Рисунок 188">
          <a:extLst>
            <a:ext uri="{FF2B5EF4-FFF2-40B4-BE49-F238E27FC236}">
              <a16:creationId xmlns:a16="http://schemas.microsoft.com/office/drawing/2014/main" id="{D65B90F6-1EE5-411D-B3E7-683C3A2047B9}"/>
            </a:ext>
          </a:extLst>
        </xdr:cNvPr>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val="0"/>
            </a:ext>
          </a:extLst>
        </a:blip>
        <a:srcRect/>
        <a:stretch>
          <a:fillRect/>
        </a:stretch>
      </xdr:blipFill>
      <xdr:spPr bwMode="auto">
        <a:xfrm>
          <a:off x="16184880" y="694578240"/>
          <a:ext cx="3139440" cy="264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278</xdr:row>
      <xdr:rowOff>2743200</xdr:rowOff>
    </xdr:from>
    <xdr:to>
      <xdr:col>15</xdr:col>
      <xdr:colOff>500809</xdr:colOff>
      <xdr:row>279</xdr:row>
      <xdr:rowOff>2316482</xdr:rowOff>
    </xdr:to>
    <xdr:pic>
      <xdr:nvPicPr>
        <xdr:cNvPr id="190" name="Рисунок 189">
          <a:extLst>
            <a:ext uri="{FF2B5EF4-FFF2-40B4-BE49-F238E27FC236}">
              <a16:creationId xmlns:a16="http://schemas.microsoft.com/office/drawing/2014/main" id="{C2948888-5E75-4A7E-A2DF-6639E229AEC3}"/>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6428720" y="697260480"/>
          <a:ext cx="2664889"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279</xdr:row>
      <xdr:rowOff>2377440</xdr:rowOff>
    </xdr:from>
    <xdr:to>
      <xdr:col>16</xdr:col>
      <xdr:colOff>396240</xdr:colOff>
      <xdr:row>280</xdr:row>
      <xdr:rowOff>2503538</xdr:rowOff>
    </xdr:to>
    <xdr:pic>
      <xdr:nvPicPr>
        <xdr:cNvPr id="191" name="Рисунок 190">
          <a:extLst>
            <a:ext uri="{FF2B5EF4-FFF2-40B4-BE49-F238E27FC236}">
              <a16:creationId xmlns:a16="http://schemas.microsoft.com/office/drawing/2014/main" id="{DB65B80B-826E-4EC2-86F9-6F467A6C9699}"/>
            </a:ext>
          </a:extLst>
        </xdr:cNvPr>
        <xdr:cNvPicPr>
          <a:picLocks noChangeAspect="1" noChangeArrowheads="1"/>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16337280" y="699668400"/>
          <a:ext cx="3261360" cy="2564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335280</xdr:colOff>
      <xdr:row>280</xdr:row>
      <xdr:rowOff>2468880</xdr:rowOff>
    </xdr:from>
    <xdr:to>
      <xdr:col>19</xdr:col>
      <xdr:colOff>187498</xdr:colOff>
      <xdr:row>282</xdr:row>
      <xdr:rowOff>457200</xdr:rowOff>
    </xdr:to>
    <xdr:pic>
      <xdr:nvPicPr>
        <xdr:cNvPr id="192" name="Рисунок 191">
          <a:extLst>
            <a:ext uri="{FF2B5EF4-FFF2-40B4-BE49-F238E27FC236}">
              <a16:creationId xmlns:a16="http://schemas.microsoft.com/office/drawing/2014/main" id="{3895E593-C49A-4845-A65D-EE5A7609AD35}"/>
            </a:ext>
          </a:extLst>
        </xdr:cNvPr>
        <xdr:cNvPicPr>
          <a:picLocks noChangeAspect="1" noChangeArrowheads="1"/>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16489680" y="702198240"/>
          <a:ext cx="4729018" cy="26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282</xdr:row>
      <xdr:rowOff>304800</xdr:rowOff>
    </xdr:from>
    <xdr:to>
      <xdr:col>18</xdr:col>
      <xdr:colOff>213360</xdr:colOff>
      <xdr:row>282</xdr:row>
      <xdr:rowOff>2423422</xdr:rowOff>
    </xdr:to>
    <xdr:pic>
      <xdr:nvPicPr>
        <xdr:cNvPr id="193" name="Рисунок 192">
          <a:extLst>
            <a:ext uri="{FF2B5EF4-FFF2-40B4-BE49-F238E27FC236}">
              <a16:creationId xmlns:a16="http://schemas.microsoft.com/office/drawing/2014/main" id="{D1BF5B26-9328-4A75-9ABB-E71880366692}"/>
            </a:ext>
          </a:extLst>
        </xdr:cNvPr>
        <xdr:cNvPicPr>
          <a:picLocks noChangeAspect="1" noChangeArrowheads="1"/>
        </xdr:cNvPicPr>
      </xdr:nvPicPr>
      <xdr:blipFill>
        <a:blip xmlns:r="http://schemas.openxmlformats.org/officeDocument/2006/relationships" r:embed="rId174" cstate="print">
          <a:extLst>
            <a:ext uri="{28A0092B-C50C-407E-A947-70E740481C1C}">
              <a14:useLocalDpi xmlns:a14="http://schemas.microsoft.com/office/drawing/2010/main" val="0"/>
            </a:ext>
          </a:extLst>
        </a:blip>
        <a:srcRect/>
        <a:stretch>
          <a:fillRect/>
        </a:stretch>
      </xdr:blipFill>
      <xdr:spPr bwMode="auto">
        <a:xfrm>
          <a:off x="16337280" y="704728080"/>
          <a:ext cx="4297680" cy="2118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182880</xdr:colOff>
      <xdr:row>282</xdr:row>
      <xdr:rowOff>2621280</xdr:rowOff>
    </xdr:from>
    <xdr:to>
      <xdr:col>16</xdr:col>
      <xdr:colOff>518160</xdr:colOff>
      <xdr:row>283</xdr:row>
      <xdr:rowOff>2378785</xdr:rowOff>
    </xdr:to>
    <xdr:pic>
      <xdr:nvPicPr>
        <xdr:cNvPr id="194" name="Рисунок 193">
          <a:extLst>
            <a:ext uri="{FF2B5EF4-FFF2-40B4-BE49-F238E27FC236}">
              <a16:creationId xmlns:a16="http://schemas.microsoft.com/office/drawing/2014/main" id="{AD1410AD-4229-416C-AEDB-ED295F0CAA7B}"/>
            </a:ext>
          </a:extLst>
        </xdr:cNvPr>
        <xdr:cNvPicPr>
          <a:picLocks noChangeAspect="1" noChangeArrowheads="1"/>
        </xdr:cNvPicPr>
      </xdr:nvPicPr>
      <xdr:blipFill>
        <a:blip xmlns:r="http://schemas.openxmlformats.org/officeDocument/2006/relationships" r:embed="rId175" cstate="print">
          <a:extLst>
            <a:ext uri="{28A0092B-C50C-407E-A947-70E740481C1C}">
              <a14:useLocalDpi xmlns:a14="http://schemas.microsoft.com/office/drawing/2010/main" val="0"/>
            </a:ext>
          </a:extLst>
        </a:blip>
        <a:srcRect/>
        <a:stretch>
          <a:fillRect/>
        </a:stretch>
      </xdr:blipFill>
      <xdr:spPr bwMode="auto">
        <a:xfrm>
          <a:off x="16337280" y="707044560"/>
          <a:ext cx="3383280" cy="240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xdr:colOff>
      <xdr:row>283</xdr:row>
      <xdr:rowOff>2499360</xdr:rowOff>
    </xdr:from>
    <xdr:to>
      <xdr:col>16</xdr:col>
      <xdr:colOff>458942</xdr:colOff>
      <xdr:row>284</xdr:row>
      <xdr:rowOff>2072640</xdr:rowOff>
    </xdr:to>
    <xdr:pic>
      <xdr:nvPicPr>
        <xdr:cNvPr id="195" name="Рисунок 194">
          <a:extLst>
            <a:ext uri="{FF2B5EF4-FFF2-40B4-BE49-F238E27FC236}">
              <a16:creationId xmlns:a16="http://schemas.microsoft.com/office/drawing/2014/main" id="{6328072C-E5C7-4C17-88CF-20FD5F735AF8}"/>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6245840" y="709574400"/>
          <a:ext cx="3415502"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152401</xdr:colOff>
      <xdr:row>284</xdr:row>
      <xdr:rowOff>2194560</xdr:rowOff>
    </xdr:from>
    <xdr:to>
      <xdr:col>17</xdr:col>
      <xdr:colOff>1</xdr:colOff>
      <xdr:row>285</xdr:row>
      <xdr:rowOff>1996339</xdr:rowOff>
    </xdr:to>
    <xdr:pic>
      <xdr:nvPicPr>
        <xdr:cNvPr id="196" name="Рисунок 195">
          <a:extLst>
            <a:ext uri="{FF2B5EF4-FFF2-40B4-BE49-F238E27FC236}">
              <a16:creationId xmlns:a16="http://schemas.microsoft.com/office/drawing/2014/main" id="{DF3C1B84-7614-4D58-A07E-78B8A23B302E}"/>
            </a:ext>
          </a:extLst>
        </xdr:cNvPr>
        <xdr:cNvPicPr>
          <a:picLocks noChangeAspect="1" noChangeArrowheads="1"/>
        </xdr:cNvPicPr>
      </xdr:nvPicPr>
      <xdr:blipFill>
        <a:blip xmlns:r="http://schemas.openxmlformats.org/officeDocument/2006/relationships" r:embed="rId177" cstate="print">
          <a:extLst>
            <a:ext uri="{28A0092B-C50C-407E-A947-70E740481C1C}">
              <a14:useLocalDpi xmlns:a14="http://schemas.microsoft.com/office/drawing/2010/main" val="0"/>
            </a:ext>
          </a:extLst>
        </a:blip>
        <a:srcRect/>
        <a:stretch>
          <a:fillRect/>
        </a:stretch>
      </xdr:blipFill>
      <xdr:spPr bwMode="auto">
        <a:xfrm>
          <a:off x="16306801" y="711951840"/>
          <a:ext cx="3505200" cy="21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285</xdr:row>
      <xdr:rowOff>2133600</xdr:rowOff>
    </xdr:from>
    <xdr:to>
      <xdr:col>15</xdr:col>
      <xdr:colOff>0</xdr:colOff>
      <xdr:row>286</xdr:row>
      <xdr:rowOff>2355410</xdr:rowOff>
    </xdr:to>
    <xdr:pic>
      <xdr:nvPicPr>
        <xdr:cNvPr id="197" name="Рисунок 196">
          <a:extLst>
            <a:ext uri="{FF2B5EF4-FFF2-40B4-BE49-F238E27FC236}">
              <a16:creationId xmlns:a16="http://schemas.microsoft.com/office/drawing/2014/main" id="{2DC123CF-887E-47E6-8E5B-779857C415E2}"/>
            </a:ext>
          </a:extLst>
        </xdr:cNvPr>
        <xdr:cNvPicPr>
          <a:picLocks noChangeAspect="1" noChangeArrowheads="1"/>
        </xdr:cNvPicPr>
      </xdr:nvPicPr>
      <xdr:blipFill>
        <a:blip xmlns:r="http://schemas.openxmlformats.org/officeDocument/2006/relationships" r:embed="rId178" cstate="print">
          <a:extLst>
            <a:ext uri="{28A0092B-C50C-407E-A947-70E740481C1C}">
              <a14:useLocalDpi xmlns:a14="http://schemas.microsoft.com/office/drawing/2010/main" val="0"/>
            </a:ext>
          </a:extLst>
        </a:blip>
        <a:srcRect/>
        <a:stretch>
          <a:fillRect/>
        </a:stretch>
      </xdr:blipFill>
      <xdr:spPr bwMode="auto">
        <a:xfrm>
          <a:off x="16276320" y="714268320"/>
          <a:ext cx="2316480" cy="2782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286</xdr:row>
      <xdr:rowOff>2590800</xdr:rowOff>
    </xdr:from>
    <xdr:to>
      <xdr:col>15</xdr:col>
      <xdr:colOff>304800</xdr:colOff>
      <xdr:row>287</xdr:row>
      <xdr:rowOff>2129427</xdr:rowOff>
    </xdr:to>
    <xdr:pic>
      <xdr:nvPicPr>
        <xdr:cNvPr id="198" name="Рисунок 197">
          <a:extLst>
            <a:ext uri="{FF2B5EF4-FFF2-40B4-BE49-F238E27FC236}">
              <a16:creationId xmlns:a16="http://schemas.microsoft.com/office/drawing/2014/main" id="{DE80E5FD-56A4-43D5-A53F-F77425609E96}"/>
            </a:ext>
          </a:extLst>
        </xdr:cNvPr>
        <xdr:cNvPicPr>
          <a:picLocks noChangeAspect="1" noChangeArrowheads="1"/>
        </xdr:cNvPicPr>
      </xdr:nvPicPr>
      <xdr:blipFill>
        <a:blip xmlns:r="http://schemas.openxmlformats.org/officeDocument/2006/relationships" r:embed="rId179" cstate="print">
          <a:extLst>
            <a:ext uri="{28A0092B-C50C-407E-A947-70E740481C1C}">
              <a14:useLocalDpi xmlns:a14="http://schemas.microsoft.com/office/drawing/2010/main" val="0"/>
            </a:ext>
          </a:extLst>
        </a:blip>
        <a:srcRect/>
        <a:stretch>
          <a:fillRect/>
        </a:stretch>
      </xdr:blipFill>
      <xdr:spPr bwMode="auto">
        <a:xfrm>
          <a:off x="16154400" y="717285840"/>
          <a:ext cx="2743200" cy="2312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288</xdr:row>
      <xdr:rowOff>121920</xdr:rowOff>
    </xdr:from>
    <xdr:to>
      <xdr:col>22</xdr:col>
      <xdr:colOff>121920</xdr:colOff>
      <xdr:row>288</xdr:row>
      <xdr:rowOff>2338519</xdr:rowOff>
    </xdr:to>
    <xdr:pic>
      <xdr:nvPicPr>
        <xdr:cNvPr id="200" name="Рисунок 199">
          <a:extLst>
            <a:ext uri="{FF2B5EF4-FFF2-40B4-BE49-F238E27FC236}">
              <a16:creationId xmlns:a16="http://schemas.microsoft.com/office/drawing/2014/main" id="{8FB08341-8597-488F-BF7F-E1A515B481D2}"/>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6184880" y="719785200"/>
          <a:ext cx="6797040" cy="2216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243840</xdr:colOff>
      <xdr:row>289</xdr:row>
      <xdr:rowOff>182880</xdr:rowOff>
    </xdr:from>
    <xdr:to>
      <xdr:col>14</xdr:col>
      <xdr:colOff>304800</xdr:colOff>
      <xdr:row>289</xdr:row>
      <xdr:rowOff>2034032</xdr:rowOff>
    </xdr:to>
    <xdr:pic>
      <xdr:nvPicPr>
        <xdr:cNvPr id="202" name="Рисунок 201">
          <a:extLst>
            <a:ext uri="{FF2B5EF4-FFF2-40B4-BE49-F238E27FC236}">
              <a16:creationId xmlns:a16="http://schemas.microsoft.com/office/drawing/2014/main" id="{90D6C879-31E2-47C5-83B4-158627A9616F}"/>
            </a:ext>
          </a:extLst>
        </xdr:cNvPr>
        <xdr:cNvPicPr>
          <a:picLocks noChangeAspect="1" noChangeArrowheads="1"/>
        </xdr:cNvPicPr>
      </xdr:nvPicPr>
      <xdr:blipFill>
        <a:blip xmlns:r="http://schemas.openxmlformats.org/officeDocument/2006/relationships" r:embed="rId181" cstate="print">
          <a:extLst>
            <a:ext uri="{28A0092B-C50C-407E-A947-70E740481C1C}">
              <a14:useLocalDpi xmlns:a14="http://schemas.microsoft.com/office/drawing/2010/main" val="0"/>
            </a:ext>
          </a:extLst>
        </a:blip>
        <a:srcRect/>
        <a:stretch>
          <a:fillRect/>
        </a:stretch>
      </xdr:blipFill>
      <xdr:spPr bwMode="auto">
        <a:xfrm>
          <a:off x="16398240" y="722254080"/>
          <a:ext cx="1889760" cy="185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xdr:colOff>
      <xdr:row>290</xdr:row>
      <xdr:rowOff>30480</xdr:rowOff>
    </xdr:from>
    <xdr:to>
      <xdr:col>16</xdr:col>
      <xdr:colOff>237029</xdr:colOff>
      <xdr:row>290</xdr:row>
      <xdr:rowOff>2072640</xdr:rowOff>
    </xdr:to>
    <xdr:pic>
      <xdr:nvPicPr>
        <xdr:cNvPr id="203" name="Рисунок 202">
          <a:extLst>
            <a:ext uri="{FF2B5EF4-FFF2-40B4-BE49-F238E27FC236}">
              <a16:creationId xmlns:a16="http://schemas.microsoft.com/office/drawing/2014/main" id="{2BD3F789-A556-4C81-8C83-FD1DFE8A5E64}"/>
            </a:ext>
          </a:extLst>
        </xdr:cNvPr>
        <xdr:cNvPicPr>
          <a:picLocks noChangeAspect="1" noChangeArrowheads="1"/>
        </xdr:cNvPicPr>
      </xdr:nvPicPr>
      <xdr:blipFill>
        <a:blip xmlns:r="http://schemas.openxmlformats.org/officeDocument/2006/relationships" r:embed="rId182" cstate="print">
          <a:extLst>
            <a:ext uri="{28A0092B-C50C-407E-A947-70E740481C1C}">
              <a14:useLocalDpi xmlns:a14="http://schemas.microsoft.com/office/drawing/2010/main" val="0"/>
            </a:ext>
          </a:extLst>
        </a:blip>
        <a:srcRect/>
        <a:stretch>
          <a:fillRect/>
        </a:stretch>
      </xdr:blipFill>
      <xdr:spPr bwMode="auto">
        <a:xfrm>
          <a:off x="16215360" y="724387680"/>
          <a:ext cx="3224069"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274320</xdr:colOff>
      <xdr:row>290</xdr:row>
      <xdr:rowOff>2103120</xdr:rowOff>
    </xdr:from>
    <xdr:to>
      <xdr:col>19</xdr:col>
      <xdr:colOff>312428</xdr:colOff>
      <xdr:row>291</xdr:row>
      <xdr:rowOff>2590800</xdr:rowOff>
    </xdr:to>
    <xdr:pic>
      <xdr:nvPicPr>
        <xdr:cNvPr id="204" name="Рисунок 203">
          <a:extLst>
            <a:ext uri="{FF2B5EF4-FFF2-40B4-BE49-F238E27FC236}">
              <a16:creationId xmlns:a16="http://schemas.microsoft.com/office/drawing/2014/main" id="{3B2F18EB-01D2-4840-A80F-971671EF06D9}"/>
            </a:ext>
          </a:extLst>
        </xdr:cNvPr>
        <xdr:cNvPicPr>
          <a:picLocks noChangeAspect="1" noChangeArrowheads="1"/>
        </xdr:cNvPicPr>
      </xdr:nvPicPr>
      <xdr:blipFill>
        <a:blip xmlns:r="http://schemas.openxmlformats.org/officeDocument/2006/relationships" r:embed="rId183" cstate="print">
          <a:extLst>
            <a:ext uri="{28A0092B-C50C-407E-A947-70E740481C1C}">
              <a14:useLocalDpi xmlns:a14="http://schemas.microsoft.com/office/drawing/2010/main" val="0"/>
            </a:ext>
          </a:extLst>
        </a:blip>
        <a:srcRect/>
        <a:stretch>
          <a:fillRect/>
        </a:stretch>
      </xdr:blipFill>
      <xdr:spPr bwMode="auto">
        <a:xfrm>
          <a:off x="16428720" y="726460320"/>
          <a:ext cx="4914908" cy="271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292</xdr:row>
      <xdr:rowOff>30480</xdr:rowOff>
    </xdr:from>
    <xdr:to>
      <xdr:col>16</xdr:col>
      <xdr:colOff>573551</xdr:colOff>
      <xdr:row>293</xdr:row>
      <xdr:rowOff>152402</xdr:rowOff>
    </xdr:to>
    <xdr:pic>
      <xdr:nvPicPr>
        <xdr:cNvPr id="205" name="Рисунок 204">
          <a:extLst>
            <a:ext uri="{FF2B5EF4-FFF2-40B4-BE49-F238E27FC236}">
              <a16:creationId xmlns:a16="http://schemas.microsoft.com/office/drawing/2014/main" id="{E21D4E10-3F7F-45CC-8E92-F4BEC967BD91}"/>
            </a:ext>
          </a:extLst>
        </xdr:cNvPr>
        <xdr:cNvPicPr>
          <a:picLocks noChangeAspect="1" noChangeArrowheads="1"/>
        </xdr:cNvPicPr>
      </xdr:nvPicPr>
      <xdr:blipFill>
        <a:blip xmlns:r="http://schemas.openxmlformats.org/officeDocument/2006/relationships" r:embed="rId184" cstate="print">
          <a:extLst>
            <a:ext uri="{28A0092B-C50C-407E-A947-70E740481C1C}">
              <a14:useLocalDpi xmlns:a14="http://schemas.microsoft.com/office/drawing/2010/main" val="0"/>
            </a:ext>
          </a:extLst>
        </a:blip>
        <a:srcRect/>
        <a:stretch>
          <a:fillRect/>
        </a:stretch>
      </xdr:blipFill>
      <xdr:spPr bwMode="auto">
        <a:xfrm>
          <a:off x="16276320" y="729386400"/>
          <a:ext cx="3499631"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304800</xdr:colOff>
      <xdr:row>292</xdr:row>
      <xdr:rowOff>2286000</xdr:rowOff>
    </xdr:from>
    <xdr:to>
      <xdr:col>19</xdr:col>
      <xdr:colOff>365760</xdr:colOff>
      <xdr:row>294</xdr:row>
      <xdr:rowOff>437887</xdr:rowOff>
    </xdr:to>
    <xdr:pic>
      <xdr:nvPicPr>
        <xdr:cNvPr id="206" name="Рисунок 205">
          <a:extLst>
            <a:ext uri="{FF2B5EF4-FFF2-40B4-BE49-F238E27FC236}">
              <a16:creationId xmlns:a16="http://schemas.microsoft.com/office/drawing/2014/main" id="{05641210-2478-4398-B3D9-CA603A4C7E2F}"/>
            </a:ext>
          </a:extLst>
        </xdr:cNvPr>
        <xdr:cNvPicPr>
          <a:picLocks noChangeAspect="1" noChangeArrowheads="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16459200" y="731641920"/>
          <a:ext cx="4937760" cy="287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293</xdr:row>
      <xdr:rowOff>2286000</xdr:rowOff>
    </xdr:from>
    <xdr:to>
      <xdr:col>16</xdr:col>
      <xdr:colOff>487680</xdr:colOff>
      <xdr:row>295</xdr:row>
      <xdr:rowOff>283297</xdr:rowOff>
    </xdr:to>
    <xdr:pic>
      <xdr:nvPicPr>
        <xdr:cNvPr id="207" name="Рисунок 206">
          <a:extLst>
            <a:ext uri="{FF2B5EF4-FFF2-40B4-BE49-F238E27FC236}">
              <a16:creationId xmlns:a16="http://schemas.microsoft.com/office/drawing/2014/main" id="{829A6965-7A9B-45FC-B026-1F31197DEFE3}"/>
            </a:ext>
          </a:extLst>
        </xdr:cNvPr>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val="0"/>
            </a:ext>
          </a:extLst>
        </a:blip>
        <a:srcRect/>
        <a:stretch>
          <a:fillRect/>
        </a:stretch>
      </xdr:blipFill>
      <xdr:spPr bwMode="auto">
        <a:xfrm>
          <a:off x="16184880" y="733988880"/>
          <a:ext cx="3505200" cy="2660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243841</xdr:colOff>
      <xdr:row>295</xdr:row>
      <xdr:rowOff>200047</xdr:rowOff>
    </xdr:from>
    <xdr:to>
      <xdr:col>16</xdr:col>
      <xdr:colOff>304800</xdr:colOff>
      <xdr:row>296</xdr:row>
      <xdr:rowOff>10390</xdr:rowOff>
    </xdr:to>
    <xdr:pic>
      <xdr:nvPicPr>
        <xdr:cNvPr id="208" name="Рисунок 207">
          <a:extLst>
            <a:ext uri="{FF2B5EF4-FFF2-40B4-BE49-F238E27FC236}">
              <a16:creationId xmlns:a16="http://schemas.microsoft.com/office/drawing/2014/main" id="{5A51199F-2672-4AA7-A60C-19E12F535006}"/>
            </a:ext>
          </a:extLst>
        </xdr:cNvPr>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val="0"/>
            </a:ext>
          </a:extLst>
        </a:blip>
        <a:srcRect/>
        <a:stretch>
          <a:fillRect/>
        </a:stretch>
      </xdr:blipFill>
      <xdr:spPr bwMode="auto">
        <a:xfrm>
          <a:off x="16398241" y="736566367"/>
          <a:ext cx="3108959" cy="1903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11611</xdr:colOff>
      <xdr:row>295</xdr:row>
      <xdr:rowOff>1930400</xdr:rowOff>
    </xdr:from>
    <xdr:to>
      <xdr:col>16</xdr:col>
      <xdr:colOff>306275</xdr:colOff>
      <xdr:row>297</xdr:row>
      <xdr:rowOff>312058</xdr:rowOff>
    </xdr:to>
    <xdr:pic>
      <xdr:nvPicPr>
        <xdr:cNvPr id="209" name="Рисунок 208">
          <a:extLst>
            <a:ext uri="{FF2B5EF4-FFF2-40B4-BE49-F238E27FC236}">
              <a16:creationId xmlns:a16="http://schemas.microsoft.com/office/drawing/2014/main" id="{90053501-AE7C-4FF8-99D1-C5E424E73C38}"/>
            </a:ext>
          </a:extLst>
        </xdr:cNvPr>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val="0"/>
            </a:ext>
          </a:extLst>
        </a:blip>
        <a:srcRect/>
        <a:stretch>
          <a:fillRect/>
        </a:stretch>
      </xdr:blipFill>
      <xdr:spPr bwMode="auto">
        <a:xfrm>
          <a:off x="16166011" y="738296720"/>
          <a:ext cx="3342664" cy="2405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245292</xdr:colOff>
      <xdr:row>297</xdr:row>
      <xdr:rowOff>116114</xdr:rowOff>
    </xdr:from>
    <xdr:to>
      <xdr:col>15</xdr:col>
      <xdr:colOff>286124</xdr:colOff>
      <xdr:row>297</xdr:row>
      <xdr:rowOff>2052320</xdr:rowOff>
    </xdr:to>
    <xdr:pic>
      <xdr:nvPicPr>
        <xdr:cNvPr id="210" name="Рисунок 209">
          <a:extLst>
            <a:ext uri="{FF2B5EF4-FFF2-40B4-BE49-F238E27FC236}">
              <a16:creationId xmlns:a16="http://schemas.microsoft.com/office/drawing/2014/main" id="{32D04906-2467-4B6C-B900-D105785A5FEB}"/>
            </a:ext>
          </a:extLst>
        </xdr:cNvPr>
        <xdr:cNvPicPr>
          <a:picLocks noChangeAspect="1" noChangeArrowheads="1"/>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a:fillRect/>
        </a:stretch>
      </xdr:blipFill>
      <xdr:spPr bwMode="auto">
        <a:xfrm>
          <a:off x="16399692" y="740505794"/>
          <a:ext cx="2479232" cy="193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214811</xdr:colOff>
      <xdr:row>298</xdr:row>
      <xdr:rowOff>91440</xdr:rowOff>
    </xdr:from>
    <xdr:to>
      <xdr:col>16</xdr:col>
      <xdr:colOff>21221</xdr:colOff>
      <xdr:row>298</xdr:row>
      <xdr:rowOff>2255520</xdr:rowOff>
    </xdr:to>
    <xdr:pic>
      <xdr:nvPicPr>
        <xdr:cNvPr id="211" name="Рисунок 210">
          <a:extLst>
            <a:ext uri="{FF2B5EF4-FFF2-40B4-BE49-F238E27FC236}">
              <a16:creationId xmlns:a16="http://schemas.microsoft.com/office/drawing/2014/main" id="{81CF954A-E73F-4D1C-A8CC-93E5E53E44B7}"/>
            </a:ext>
          </a:extLst>
        </xdr:cNvPr>
        <xdr:cNvPicPr>
          <a:picLocks noChangeAspect="1" noChangeArrowheads="1"/>
        </xdr:cNvPicPr>
      </xdr:nvPicPr>
      <xdr:blipFill>
        <a:blip xmlns:r="http://schemas.openxmlformats.org/officeDocument/2006/relationships" r:embed="rId190" cstate="print">
          <a:extLst>
            <a:ext uri="{28A0092B-C50C-407E-A947-70E740481C1C}">
              <a14:useLocalDpi xmlns:a14="http://schemas.microsoft.com/office/drawing/2010/main" val="0"/>
            </a:ext>
          </a:extLst>
        </a:blip>
        <a:srcRect/>
        <a:stretch>
          <a:fillRect/>
        </a:stretch>
      </xdr:blipFill>
      <xdr:spPr bwMode="auto">
        <a:xfrm>
          <a:off x="16369211" y="742584240"/>
          <a:ext cx="2854410"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120469</xdr:colOff>
      <xdr:row>298</xdr:row>
      <xdr:rowOff>2272937</xdr:rowOff>
    </xdr:from>
    <xdr:to>
      <xdr:col>17</xdr:col>
      <xdr:colOff>334065</xdr:colOff>
      <xdr:row>300</xdr:row>
      <xdr:rowOff>47895</xdr:rowOff>
    </xdr:to>
    <xdr:pic>
      <xdr:nvPicPr>
        <xdr:cNvPr id="212" name="Рисунок 211">
          <a:extLst>
            <a:ext uri="{FF2B5EF4-FFF2-40B4-BE49-F238E27FC236}">
              <a16:creationId xmlns:a16="http://schemas.microsoft.com/office/drawing/2014/main" id="{CD3D5362-E8C1-47B4-A2A9-14423EEEBAE5}"/>
            </a:ext>
          </a:extLst>
        </xdr:cNvPr>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val="0"/>
            </a:ext>
          </a:extLst>
        </a:blip>
        <a:srcRect/>
        <a:stretch>
          <a:fillRect/>
        </a:stretch>
      </xdr:blipFill>
      <xdr:spPr bwMode="auto">
        <a:xfrm>
          <a:off x="16274869" y="744765737"/>
          <a:ext cx="3871196" cy="292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539932</xdr:colOff>
      <xdr:row>299</xdr:row>
      <xdr:rowOff>2465977</xdr:rowOff>
    </xdr:from>
    <xdr:to>
      <xdr:col>16</xdr:col>
      <xdr:colOff>371759</xdr:colOff>
      <xdr:row>300</xdr:row>
      <xdr:rowOff>2312126</xdr:rowOff>
    </xdr:to>
    <xdr:pic>
      <xdr:nvPicPr>
        <xdr:cNvPr id="213" name="Рисунок 212">
          <a:extLst>
            <a:ext uri="{FF2B5EF4-FFF2-40B4-BE49-F238E27FC236}">
              <a16:creationId xmlns:a16="http://schemas.microsoft.com/office/drawing/2014/main" id="{9689814B-338E-4D53-9A54-4562E05A0A1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6694332" y="747641017"/>
          <a:ext cx="2879827" cy="231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370114</xdr:colOff>
      <xdr:row>301</xdr:row>
      <xdr:rowOff>60960</xdr:rowOff>
    </xdr:from>
    <xdr:to>
      <xdr:col>18</xdr:col>
      <xdr:colOff>119824</xdr:colOff>
      <xdr:row>301</xdr:row>
      <xdr:rowOff>2280194</xdr:rowOff>
    </xdr:to>
    <xdr:pic>
      <xdr:nvPicPr>
        <xdr:cNvPr id="214" name="Рисунок 213">
          <a:extLst>
            <a:ext uri="{FF2B5EF4-FFF2-40B4-BE49-F238E27FC236}">
              <a16:creationId xmlns:a16="http://schemas.microsoft.com/office/drawing/2014/main" id="{BDDF00C2-0A97-4B4E-A352-48AF3561DD61}"/>
            </a:ext>
          </a:extLst>
        </xdr:cNvPr>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val="0"/>
            </a:ext>
          </a:extLst>
        </a:blip>
        <a:srcRect/>
        <a:stretch>
          <a:fillRect/>
        </a:stretch>
      </xdr:blipFill>
      <xdr:spPr bwMode="auto">
        <a:xfrm>
          <a:off x="16524514" y="750630960"/>
          <a:ext cx="4016910" cy="2219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429623</xdr:colOff>
      <xdr:row>302</xdr:row>
      <xdr:rowOff>203200</xdr:rowOff>
    </xdr:from>
    <xdr:to>
      <xdr:col>15</xdr:col>
      <xdr:colOff>399919</xdr:colOff>
      <xdr:row>302</xdr:row>
      <xdr:rowOff>2458720</xdr:rowOff>
    </xdr:to>
    <xdr:pic>
      <xdr:nvPicPr>
        <xdr:cNvPr id="215" name="Рисунок 214">
          <a:extLst>
            <a:ext uri="{FF2B5EF4-FFF2-40B4-BE49-F238E27FC236}">
              <a16:creationId xmlns:a16="http://schemas.microsoft.com/office/drawing/2014/main" id="{5F260BC7-D8FC-4825-96C4-7678576A254A}"/>
            </a:ext>
          </a:extLst>
        </xdr:cNvPr>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val="0"/>
            </a:ext>
          </a:extLst>
        </a:blip>
        <a:srcRect/>
        <a:stretch>
          <a:fillRect/>
        </a:stretch>
      </xdr:blipFill>
      <xdr:spPr bwMode="auto">
        <a:xfrm>
          <a:off x="16584023" y="753455440"/>
          <a:ext cx="2408696" cy="225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181429</xdr:colOff>
      <xdr:row>302</xdr:row>
      <xdr:rowOff>2576287</xdr:rowOff>
    </xdr:from>
    <xdr:to>
      <xdr:col>15</xdr:col>
      <xdr:colOff>1148</xdr:colOff>
      <xdr:row>303</xdr:row>
      <xdr:rowOff>2177143</xdr:rowOff>
    </xdr:to>
    <xdr:pic>
      <xdr:nvPicPr>
        <xdr:cNvPr id="216" name="Рисунок 215">
          <a:extLst>
            <a:ext uri="{FF2B5EF4-FFF2-40B4-BE49-F238E27FC236}">
              <a16:creationId xmlns:a16="http://schemas.microsoft.com/office/drawing/2014/main" id="{3127FC93-7075-40C6-9CDF-34E39D7D477E}"/>
            </a:ext>
          </a:extLst>
        </xdr:cNvPr>
        <xdr:cNvPicPr>
          <a:picLocks noChangeAspect="1" noChangeArrowheads="1"/>
        </xdr:cNvPicPr>
      </xdr:nvPicPr>
      <xdr:blipFill>
        <a:blip xmlns:r="http://schemas.openxmlformats.org/officeDocument/2006/relationships" r:embed="rId195" cstate="print">
          <a:extLst>
            <a:ext uri="{28A0092B-C50C-407E-A947-70E740481C1C}">
              <a14:useLocalDpi xmlns:a14="http://schemas.microsoft.com/office/drawing/2010/main" val="0"/>
            </a:ext>
          </a:extLst>
        </a:blip>
        <a:srcRect/>
        <a:stretch>
          <a:fillRect/>
        </a:stretch>
      </xdr:blipFill>
      <xdr:spPr bwMode="auto">
        <a:xfrm>
          <a:off x="16328572" y="754888001"/>
          <a:ext cx="2279890" cy="2394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303</xdr:row>
      <xdr:rowOff>2177143</xdr:rowOff>
    </xdr:from>
    <xdr:to>
      <xdr:col>15</xdr:col>
      <xdr:colOff>489366</xdr:colOff>
      <xdr:row>305</xdr:row>
      <xdr:rowOff>145145</xdr:rowOff>
    </xdr:to>
    <xdr:pic>
      <xdr:nvPicPr>
        <xdr:cNvPr id="217" name="Рисунок 216">
          <a:extLst>
            <a:ext uri="{FF2B5EF4-FFF2-40B4-BE49-F238E27FC236}">
              <a16:creationId xmlns:a16="http://schemas.microsoft.com/office/drawing/2014/main" id="{DE0C2507-315A-4F31-80BB-507C69FCCE6E}"/>
            </a:ext>
          </a:extLst>
        </xdr:cNvPr>
        <xdr:cNvPicPr>
          <a:picLocks noChangeAspect="1" noChangeArrowheads="1"/>
        </xdr:cNvPicPr>
      </xdr:nvPicPr>
      <xdr:blipFill>
        <a:blip xmlns:r="http://schemas.openxmlformats.org/officeDocument/2006/relationships" r:embed="rId196" cstate="print">
          <a:extLst>
            <a:ext uri="{28A0092B-C50C-407E-A947-70E740481C1C}">
              <a14:useLocalDpi xmlns:a14="http://schemas.microsoft.com/office/drawing/2010/main" val="0"/>
            </a:ext>
          </a:extLst>
        </a:blip>
        <a:srcRect/>
        <a:stretch>
          <a:fillRect/>
        </a:stretch>
      </xdr:blipFill>
      <xdr:spPr bwMode="auto">
        <a:xfrm>
          <a:off x="16147143" y="757282857"/>
          <a:ext cx="2956794"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253999</xdr:colOff>
      <xdr:row>305</xdr:row>
      <xdr:rowOff>217714</xdr:rowOff>
    </xdr:from>
    <xdr:to>
      <xdr:col>14</xdr:col>
      <xdr:colOff>538602</xdr:colOff>
      <xdr:row>306</xdr:row>
      <xdr:rowOff>108853</xdr:rowOff>
    </xdr:to>
    <xdr:pic>
      <xdr:nvPicPr>
        <xdr:cNvPr id="218" name="Рисунок 217">
          <a:extLst>
            <a:ext uri="{FF2B5EF4-FFF2-40B4-BE49-F238E27FC236}">
              <a16:creationId xmlns:a16="http://schemas.microsoft.com/office/drawing/2014/main" id="{FA2AB0E4-0640-485C-A460-BDB6B2FD658F}"/>
            </a:ext>
          </a:extLst>
        </xdr:cNvPr>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val="0"/>
            </a:ext>
          </a:extLst>
        </a:blip>
        <a:srcRect/>
        <a:stretch>
          <a:fillRect/>
        </a:stretch>
      </xdr:blipFill>
      <xdr:spPr bwMode="auto">
        <a:xfrm>
          <a:off x="16401142" y="759641428"/>
          <a:ext cx="2135174" cy="206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217713</xdr:colOff>
      <xdr:row>306</xdr:row>
      <xdr:rowOff>108857</xdr:rowOff>
    </xdr:from>
    <xdr:to>
      <xdr:col>15</xdr:col>
      <xdr:colOff>400566</xdr:colOff>
      <xdr:row>306</xdr:row>
      <xdr:rowOff>2576286</xdr:rowOff>
    </xdr:to>
    <xdr:pic>
      <xdr:nvPicPr>
        <xdr:cNvPr id="219" name="Рисунок 218">
          <a:extLst>
            <a:ext uri="{FF2B5EF4-FFF2-40B4-BE49-F238E27FC236}">
              <a16:creationId xmlns:a16="http://schemas.microsoft.com/office/drawing/2014/main" id="{25CE2213-4B31-4C11-9AB6-8770339EAC49}"/>
            </a:ext>
          </a:extLst>
        </xdr:cNvPr>
        <xdr:cNvPicPr>
          <a:picLocks noChangeAspect="1" noChangeArrowheads="1"/>
        </xdr:cNvPicPr>
      </xdr:nvPicPr>
      <xdr:blipFill>
        <a:blip xmlns:r="http://schemas.openxmlformats.org/officeDocument/2006/relationships" r:embed="rId198" cstate="print">
          <a:extLst>
            <a:ext uri="{28A0092B-C50C-407E-A947-70E740481C1C}">
              <a14:useLocalDpi xmlns:a14="http://schemas.microsoft.com/office/drawing/2010/main" val="0"/>
            </a:ext>
          </a:extLst>
        </a:blip>
        <a:srcRect/>
        <a:stretch>
          <a:fillRect/>
        </a:stretch>
      </xdr:blipFill>
      <xdr:spPr bwMode="auto">
        <a:xfrm>
          <a:off x="16364856" y="761709714"/>
          <a:ext cx="2650281" cy="246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326572</xdr:colOff>
      <xdr:row>307</xdr:row>
      <xdr:rowOff>290286</xdr:rowOff>
    </xdr:from>
    <xdr:to>
      <xdr:col>16</xdr:col>
      <xdr:colOff>14514</xdr:colOff>
      <xdr:row>307</xdr:row>
      <xdr:rowOff>2105732</xdr:rowOff>
    </xdr:to>
    <xdr:pic>
      <xdr:nvPicPr>
        <xdr:cNvPr id="220" name="Рисунок 219">
          <a:extLst>
            <a:ext uri="{FF2B5EF4-FFF2-40B4-BE49-F238E27FC236}">
              <a16:creationId xmlns:a16="http://schemas.microsoft.com/office/drawing/2014/main" id="{4A215394-49A7-4216-BAA8-C4B240C50377}"/>
            </a:ext>
          </a:extLst>
        </xdr:cNvPr>
        <xdr:cNvPicPr>
          <a:picLocks noChangeAspect="1" noChangeArrowheads="1"/>
        </xdr:cNvPicPr>
      </xdr:nvPicPr>
      <xdr:blipFill>
        <a:blip xmlns:r="http://schemas.openxmlformats.org/officeDocument/2006/relationships" r:embed="rId199" cstate="print">
          <a:extLst>
            <a:ext uri="{28A0092B-C50C-407E-A947-70E740481C1C}">
              <a14:useLocalDpi xmlns:a14="http://schemas.microsoft.com/office/drawing/2010/main" val="0"/>
            </a:ext>
          </a:extLst>
        </a:blip>
        <a:srcRect/>
        <a:stretch>
          <a:fillRect/>
        </a:stretch>
      </xdr:blipFill>
      <xdr:spPr bwMode="auto">
        <a:xfrm>
          <a:off x="16473715" y="764794000"/>
          <a:ext cx="2772228" cy="1815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308</xdr:row>
      <xdr:rowOff>72571</xdr:rowOff>
    </xdr:from>
    <xdr:to>
      <xdr:col>16</xdr:col>
      <xdr:colOff>438270</xdr:colOff>
      <xdr:row>308</xdr:row>
      <xdr:rowOff>2177143</xdr:rowOff>
    </xdr:to>
    <xdr:pic>
      <xdr:nvPicPr>
        <xdr:cNvPr id="221" name="Рисунок 220">
          <a:extLst>
            <a:ext uri="{FF2B5EF4-FFF2-40B4-BE49-F238E27FC236}">
              <a16:creationId xmlns:a16="http://schemas.microsoft.com/office/drawing/2014/main" id="{16BA2602-500F-4624-95C1-C34ACCD8BE53}"/>
            </a:ext>
          </a:extLst>
        </xdr:cNvPr>
        <xdr:cNvPicPr>
          <a:picLocks noChangeAspect="1" noChangeArrowheads="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a:fillRect/>
        </a:stretch>
      </xdr:blipFill>
      <xdr:spPr bwMode="auto">
        <a:xfrm>
          <a:off x="16292286" y="766898571"/>
          <a:ext cx="3377413" cy="2104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121920</xdr:colOff>
      <xdr:row>309</xdr:row>
      <xdr:rowOff>30481</xdr:rowOff>
    </xdr:from>
    <xdr:to>
      <xdr:col>14</xdr:col>
      <xdr:colOff>568316</xdr:colOff>
      <xdr:row>309</xdr:row>
      <xdr:rowOff>2225041</xdr:rowOff>
    </xdr:to>
    <xdr:pic>
      <xdr:nvPicPr>
        <xdr:cNvPr id="222" name="Рисунок 221">
          <a:extLst>
            <a:ext uri="{FF2B5EF4-FFF2-40B4-BE49-F238E27FC236}">
              <a16:creationId xmlns:a16="http://schemas.microsoft.com/office/drawing/2014/main" id="{2BB84113-37A6-412C-B270-05FE77A99C7B}"/>
            </a:ext>
          </a:extLst>
        </xdr:cNvPr>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val="0"/>
            </a:ext>
          </a:extLst>
        </a:blip>
        <a:srcRect/>
        <a:stretch>
          <a:fillRect/>
        </a:stretch>
      </xdr:blipFill>
      <xdr:spPr bwMode="auto">
        <a:xfrm>
          <a:off x="16269063" y="769142481"/>
          <a:ext cx="2296967"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310</xdr:row>
      <xdr:rowOff>254000</xdr:rowOff>
    </xdr:from>
    <xdr:to>
      <xdr:col>16</xdr:col>
      <xdr:colOff>367133</xdr:colOff>
      <xdr:row>310</xdr:row>
      <xdr:rowOff>2286000</xdr:rowOff>
    </xdr:to>
    <xdr:pic>
      <xdr:nvPicPr>
        <xdr:cNvPr id="223" name="Рисунок 222">
          <a:extLst>
            <a:ext uri="{FF2B5EF4-FFF2-40B4-BE49-F238E27FC236}">
              <a16:creationId xmlns:a16="http://schemas.microsoft.com/office/drawing/2014/main" id="{D9DD79A9-F7B4-40A1-96AA-5B7818376362}"/>
            </a:ext>
          </a:extLst>
        </xdr:cNvPr>
        <xdr:cNvPicPr>
          <a:picLocks noChangeAspect="1" noChangeArrowheads="1"/>
        </xdr:cNvPicPr>
      </xdr:nvPicPr>
      <xdr:blipFill>
        <a:blip xmlns:r="http://schemas.openxmlformats.org/officeDocument/2006/relationships" r:embed="rId202" cstate="print">
          <a:extLst>
            <a:ext uri="{28A0092B-C50C-407E-A947-70E740481C1C}">
              <a14:useLocalDpi xmlns:a14="http://schemas.microsoft.com/office/drawing/2010/main" val="0"/>
            </a:ext>
          </a:extLst>
        </a:blip>
        <a:srcRect/>
        <a:stretch>
          <a:fillRect/>
        </a:stretch>
      </xdr:blipFill>
      <xdr:spPr bwMode="auto">
        <a:xfrm>
          <a:off x="16183429" y="771688286"/>
          <a:ext cx="3415133"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108857</xdr:colOff>
      <xdr:row>311</xdr:row>
      <xdr:rowOff>108857</xdr:rowOff>
    </xdr:from>
    <xdr:to>
      <xdr:col>16</xdr:col>
      <xdr:colOff>524916</xdr:colOff>
      <xdr:row>311</xdr:row>
      <xdr:rowOff>2120537</xdr:rowOff>
    </xdr:to>
    <xdr:pic>
      <xdr:nvPicPr>
        <xdr:cNvPr id="224" name="Рисунок 223">
          <a:extLst>
            <a:ext uri="{FF2B5EF4-FFF2-40B4-BE49-F238E27FC236}">
              <a16:creationId xmlns:a16="http://schemas.microsoft.com/office/drawing/2014/main" id="{799469D0-9E48-49AC-8D1F-A8C3BD3C1BD8}"/>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6256000" y="773938000"/>
          <a:ext cx="3500345"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312</xdr:row>
      <xdr:rowOff>-2</xdr:rowOff>
    </xdr:from>
    <xdr:to>
      <xdr:col>19</xdr:col>
      <xdr:colOff>68770</xdr:colOff>
      <xdr:row>313</xdr:row>
      <xdr:rowOff>126271</xdr:rowOff>
    </xdr:to>
    <xdr:pic>
      <xdr:nvPicPr>
        <xdr:cNvPr id="225" name="Рисунок 224">
          <a:extLst>
            <a:ext uri="{FF2B5EF4-FFF2-40B4-BE49-F238E27FC236}">
              <a16:creationId xmlns:a16="http://schemas.microsoft.com/office/drawing/2014/main" id="{789E2A13-AFB2-4624-82A9-FAEE5059989D}"/>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6183429" y="776151427"/>
          <a:ext cx="4967341"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108857</xdr:colOff>
      <xdr:row>313</xdr:row>
      <xdr:rowOff>145144</xdr:rowOff>
    </xdr:from>
    <xdr:to>
      <xdr:col>17</xdr:col>
      <xdr:colOff>279213</xdr:colOff>
      <xdr:row>313</xdr:row>
      <xdr:rowOff>2425339</xdr:rowOff>
    </xdr:to>
    <xdr:pic>
      <xdr:nvPicPr>
        <xdr:cNvPr id="226" name="Рисунок 225">
          <a:extLst>
            <a:ext uri="{FF2B5EF4-FFF2-40B4-BE49-F238E27FC236}">
              <a16:creationId xmlns:a16="http://schemas.microsoft.com/office/drawing/2014/main" id="{AAB3784B-205B-4660-A917-973FD6C262BF}"/>
            </a:ext>
          </a:extLst>
        </xdr:cNvPr>
        <xdr:cNvPicPr>
          <a:picLocks noChangeAspect="1" noChangeArrowheads="1"/>
        </xdr:cNvPicPr>
      </xdr:nvPicPr>
      <xdr:blipFill>
        <a:blip xmlns:r="http://schemas.openxmlformats.org/officeDocument/2006/relationships" r:embed="rId205" cstate="print">
          <a:extLst>
            <a:ext uri="{28A0092B-C50C-407E-A947-70E740481C1C}">
              <a14:useLocalDpi xmlns:a14="http://schemas.microsoft.com/office/drawing/2010/main" val="0"/>
            </a:ext>
          </a:extLst>
        </a:blip>
        <a:srcRect/>
        <a:stretch>
          <a:fillRect/>
        </a:stretch>
      </xdr:blipFill>
      <xdr:spPr bwMode="auto">
        <a:xfrm>
          <a:off x="16256000" y="778364858"/>
          <a:ext cx="3871499" cy="228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169816</xdr:colOff>
      <xdr:row>314</xdr:row>
      <xdr:rowOff>5080</xdr:rowOff>
    </xdr:from>
    <xdr:to>
      <xdr:col>15</xdr:col>
      <xdr:colOff>383177</xdr:colOff>
      <xdr:row>314</xdr:row>
      <xdr:rowOff>2653646</xdr:rowOff>
    </xdr:to>
    <xdr:pic>
      <xdr:nvPicPr>
        <xdr:cNvPr id="227" name="Рисунок 226">
          <a:extLst>
            <a:ext uri="{FF2B5EF4-FFF2-40B4-BE49-F238E27FC236}">
              <a16:creationId xmlns:a16="http://schemas.microsoft.com/office/drawing/2014/main" id="{7839DA00-7E1F-49A3-9B53-5F0021558961}"/>
            </a:ext>
          </a:extLst>
        </xdr:cNvPr>
        <xdr:cNvPicPr>
          <a:picLocks noChangeAspect="1" noChangeArrowheads="1"/>
        </xdr:cNvPicPr>
      </xdr:nvPicPr>
      <xdr:blipFill>
        <a:blip xmlns:r="http://schemas.openxmlformats.org/officeDocument/2006/relationships" r:embed="rId206" cstate="print">
          <a:extLst>
            <a:ext uri="{28A0092B-C50C-407E-A947-70E740481C1C}">
              <a14:useLocalDpi xmlns:a14="http://schemas.microsoft.com/office/drawing/2010/main" val="0"/>
            </a:ext>
          </a:extLst>
        </a:blip>
        <a:srcRect/>
        <a:stretch>
          <a:fillRect/>
        </a:stretch>
      </xdr:blipFill>
      <xdr:spPr bwMode="auto">
        <a:xfrm>
          <a:off x="16316959" y="780764794"/>
          <a:ext cx="2680789" cy="2648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181430</xdr:colOff>
      <xdr:row>314</xdr:row>
      <xdr:rowOff>2794036</xdr:rowOff>
    </xdr:from>
    <xdr:to>
      <xdr:col>14</xdr:col>
      <xdr:colOff>254000</xdr:colOff>
      <xdr:row>315</xdr:row>
      <xdr:rowOff>3039289</xdr:rowOff>
    </xdr:to>
    <xdr:pic>
      <xdr:nvPicPr>
        <xdr:cNvPr id="228" name="Рисунок 227">
          <a:extLst>
            <a:ext uri="{FF2B5EF4-FFF2-40B4-BE49-F238E27FC236}">
              <a16:creationId xmlns:a16="http://schemas.microsoft.com/office/drawing/2014/main" id="{A32C4D2C-17AB-4041-8FC3-F6CFAE6556D7}"/>
            </a:ext>
          </a:extLst>
        </xdr:cNvPr>
        <xdr:cNvPicPr>
          <a:picLocks noChangeAspect="1" noChangeArrowheads="1"/>
        </xdr:cNvPicPr>
      </xdr:nvPicPr>
      <xdr:blipFill>
        <a:blip xmlns:r="http://schemas.openxmlformats.org/officeDocument/2006/relationships" r:embed="rId207" cstate="print">
          <a:extLst>
            <a:ext uri="{28A0092B-C50C-407E-A947-70E740481C1C}">
              <a14:useLocalDpi xmlns:a14="http://schemas.microsoft.com/office/drawing/2010/main" val="0"/>
            </a:ext>
          </a:extLst>
        </a:blip>
        <a:srcRect/>
        <a:stretch>
          <a:fillRect/>
        </a:stretch>
      </xdr:blipFill>
      <xdr:spPr bwMode="auto">
        <a:xfrm>
          <a:off x="16328573" y="783553750"/>
          <a:ext cx="1923141" cy="3184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181427</xdr:colOff>
      <xdr:row>315</xdr:row>
      <xdr:rowOff>2939142</xdr:rowOff>
    </xdr:from>
    <xdr:to>
      <xdr:col>14</xdr:col>
      <xdr:colOff>579636</xdr:colOff>
      <xdr:row>316</xdr:row>
      <xdr:rowOff>2079898</xdr:rowOff>
    </xdr:to>
    <xdr:pic>
      <xdr:nvPicPr>
        <xdr:cNvPr id="229" name="Рисунок 228">
          <a:extLst>
            <a:ext uri="{FF2B5EF4-FFF2-40B4-BE49-F238E27FC236}">
              <a16:creationId xmlns:a16="http://schemas.microsoft.com/office/drawing/2014/main" id="{FB536E47-1B35-442E-941B-7984FD45DB6C}"/>
            </a:ext>
          </a:extLst>
        </xdr:cNvPr>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val="0"/>
            </a:ext>
          </a:extLst>
        </a:blip>
        <a:srcRect/>
        <a:stretch>
          <a:fillRect/>
        </a:stretch>
      </xdr:blipFill>
      <xdr:spPr bwMode="auto">
        <a:xfrm>
          <a:off x="16328570" y="785621999"/>
          <a:ext cx="2248780"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316</xdr:row>
      <xdr:rowOff>2031999</xdr:rowOff>
    </xdr:from>
    <xdr:to>
      <xdr:col>16</xdr:col>
      <xdr:colOff>187575</xdr:colOff>
      <xdr:row>318</xdr:row>
      <xdr:rowOff>97242</xdr:rowOff>
    </xdr:to>
    <xdr:pic>
      <xdr:nvPicPr>
        <xdr:cNvPr id="230" name="Рисунок 229">
          <a:extLst>
            <a:ext uri="{FF2B5EF4-FFF2-40B4-BE49-F238E27FC236}">
              <a16:creationId xmlns:a16="http://schemas.microsoft.com/office/drawing/2014/main" id="{35E9F219-924E-4247-9C1A-551A18BF4F1E}"/>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6292286" y="786819428"/>
          <a:ext cx="3126718"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145143</xdr:colOff>
      <xdr:row>317</xdr:row>
      <xdr:rowOff>1954472</xdr:rowOff>
    </xdr:from>
    <xdr:to>
      <xdr:col>16</xdr:col>
      <xdr:colOff>508000</xdr:colOff>
      <xdr:row>319</xdr:row>
      <xdr:rowOff>105953</xdr:rowOff>
    </xdr:to>
    <xdr:pic>
      <xdr:nvPicPr>
        <xdr:cNvPr id="231" name="Рисунок 230">
          <a:extLst>
            <a:ext uri="{FF2B5EF4-FFF2-40B4-BE49-F238E27FC236}">
              <a16:creationId xmlns:a16="http://schemas.microsoft.com/office/drawing/2014/main" id="{D17BD6E5-5F50-4741-8802-B3B1F782A6A2}"/>
            </a:ext>
          </a:extLst>
        </xdr:cNvPr>
        <xdr:cNvPicPr>
          <a:picLocks noChangeAspect="1" noChangeArrowheads="1"/>
        </xdr:cNvPicPr>
      </xdr:nvPicPr>
      <xdr:blipFill>
        <a:blip xmlns:r="http://schemas.openxmlformats.org/officeDocument/2006/relationships" r:embed="rId210" cstate="print">
          <a:extLst>
            <a:ext uri="{28A0092B-C50C-407E-A947-70E740481C1C}">
              <a14:useLocalDpi xmlns:a14="http://schemas.microsoft.com/office/drawing/2010/main" val="0"/>
            </a:ext>
          </a:extLst>
        </a:blip>
        <a:srcRect/>
        <a:stretch>
          <a:fillRect/>
        </a:stretch>
      </xdr:blipFill>
      <xdr:spPr bwMode="auto">
        <a:xfrm>
          <a:off x="16292286" y="788991615"/>
          <a:ext cx="3447143" cy="2288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72571</xdr:colOff>
      <xdr:row>318</xdr:row>
      <xdr:rowOff>1940863</xdr:rowOff>
    </xdr:from>
    <xdr:to>
      <xdr:col>16</xdr:col>
      <xdr:colOff>72571</xdr:colOff>
      <xdr:row>320</xdr:row>
      <xdr:rowOff>36288</xdr:rowOff>
    </xdr:to>
    <xdr:pic>
      <xdr:nvPicPr>
        <xdr:cNvPr id="232" name="Рисунок 231">
          <a:extLst>
            <a:ext uri="{FF2B5EF4-FFF2-40B4-BE49-F238E27FC236}">
              <a16:creationId xmlns:a16="http://schemas.microsoft.com/office/drawing/2014/main" id="{E5D24EEC-7186-4BE7-983D-B57008BD7AFD}"/>
            </a:ext>
          </a:extLst>
        </xdr:cNvPr>
        <xdr:cNvPicPr>
          <a:picLocks noChangeAspect="1" noChangeArrowheads="1"/>
        </xdr:cNvPicPr>
      </xdr:nvPicPr>
      <xdr:blipFill>
        <a:blip xmlns:r="http://schemas.openxmlformats.org/officeDocument/2006/relationships" r:embed="rId211" cstate="print">
          <a:extLst>
            <a:ext uri="{28A0092B-C50C-407E-A947-70E740481C1C}">
              <a14:useLocalDpi xmlns:a14="http://schemas.microsoft.com/office/drawing/2010/main" val="0"/>
            </a:ext>
          </a:extLst>
        </a:blip>
        <a:srcRect/>
        <a:stretch>
          <a:fillRect/>
        </a:stretch>
      </xdr:blipFill>
      <xdr:spPr bwMode="auto">
        <a:xfrm>
          <a:off x="16219714" y="791010006"/>
          <a:ext cx="3084286" cy="2485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108858</xdr:colOff>
      <xdr:row>320</xdr:row>
      <xdr:rowOff>0</xdr:rowOff>
    </xdr:from>
    <xdr:to>
      <xdr:col>16</xdr:col>
      <xdr:colOff>505534</xdr:colOff>
      <xdr:row>321</xdr:row>
      <xdr:rowOff>219163</xdr:rowOff>
    </xdr:to>
    <xdr:pic>
      <xdr:nvPicPr>
        <xdr:cNvPr id="233" name="Рисунок 232">
          <a:extLst>
            <a:ext uri="{FF2B5EF4-FFF2-40B4-BE49-F238E27FC236}">
              <a16:creationId xmlns:a16="http://schemas.microsoft.com/office/drawing/2014/main" id="{7DC29D24-E976-4261-9EB0-1C82DCA95FAA}"/>
            </a:ext>
          </a:extLst>
        </xdr:cNvPr>
        <xdr:cNvPicPr>
          <a:picLocks noChangeAspect="1" noChangeArrowheads="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6256001" y="793459714"/>
          <a:ext cx="3480962"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321</xdr:row>
      <xdr:rowOff>91440</xdr:rowOff>
    </xdr:from>
    <xdr:to>
      <xdr:col>16</xdr:col>
      <xdr:colOff>304800</xdr:colOff>
      <xdr:row>321</xdr:row>
      <xdr:rowOff>2046813</xdr:rowOff>
    </xdr:to>
    <xdr:pic>
      <xdr:nvPicPr>
        <xdr:cNvPr id="234" name="Рисунок 233">
          <a:extLst>
            <a:ext uri="{FF2B5EF4-FFF2-40B4-BE49-F238E27FC236}">
              <a16:creationId xmlns:a16="http://schemas.microsoft.com/office/drawing/2014/main" id="{78855E27-6CB7-4215-AE0D-DF6A27B05B92}"/>
            </a:ext>
          </a:extLst>
        </xdr:cNvPr>
        <xdr:cNvPicPr>
          <a:picLocks noChangeAspect="1" noChangeArrowheads="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16154400" y="796777680"/>
          <a:ext cx="3352800" cy="195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152400</xdr:colOff>
      <xdr:row>194</xdr:row>
      <xdr:rowOff>57150</xdr:rowOff>
    </xdr:from>
    <xdr:to>
      <xdr:col>15</xdr:col>
      <xdr:colOff>81899</xdr:colOff>
      <xdr:row>195</xdr:row>
      <xdr:rowOff>38100</xdr:rowOff>
    </xdr:to>
    <xdr:pic>
      <xdr:nvPicPr>
        <xdr:cNvPr id="235" name="Рисунок 234">
          <a:extLst>
            <a:ext uri="{FF2B5EF4-FFF2-40B4-BE49-F238E27FC236}">
              <a16:creationId xmlns:a16="http://schemas.microsoft.com/office/drawing/2014/main" id="{793CC547-EA18-4B38-AFE6-EFEEC54D285F}"/>
            </a:ext>
          </a:extLst>
        </xdr:cNvPr>
        <xdr:cNvPicPr>
          <a:picLocks noChangeAspect="1" noChangeArrowheads="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6287750" y="487508550"/>
          <a:ext cx="2367899"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69273</xdr:colOff>
      <xdr:row>157</xdr:row>
      <xdr:rowOff>2099443</xdr:rowOff>
    </xdr:from>
    <xdr:to>
      <xdr:col>18</xdr:col>
      <xdr:colOff>277091</xdr:colOff>
      <xdr:row>159</xdr:row>
      <xdr:rowOff>910</xdr:rowOff>
    </xdr:to>
    <xdr:pic>
      <xdr:nvPicPr>
        <xdr:cNvPr id="236" name="Рисунок 235">
          <a:extLst>
            <a:ext uri="{FF2B5EF4-FFF2-40B4-BE49-F238E27FC236}">
              <a16:creationId xmlns:a16="http://schemas.microsoft.com/office/drawing/2014/main" id="{37339C3A-1FDF-4C04-B22D-B6D3C4C95682}"/>
            </a:ext>
          </a:extLst>
        </xdr:cNvPr>
        <xdr:cNvPicPr>
          <a:picLocks noChangeAspect="1"/>
        </xdr:cNvPicPr>
      </xdr:nvPicPr>
      <xdr:blipFill>
        <a:blip xmlns:r="http://schemas.openxmlformats.org/officeDocument/2006/relationships" r:embed="rId215"/>
        <a:stretch>
          <a:fillRect/>
        </a:stretch>
      </xdr:blipFill>
      <xdr:spPr>
        <a:xfrm>
          <a:off x="16195964" y="397383479"/>
          <a:ext cx="4475018" cy="2307214"/>
        </a:xfrm>
        <a:prstGeom prst="rect">
          <a:avLst/>
        </a:prstGeom>
      </xdr:spPr>
    </xdr:pic>
    <xdr:clientData/>
  </xdr:twoCellAnchor>
  <xdr:twoCellAnchor editAs="oneCell">
    <xdr:from>
      <xdr:col>11</xdr:col>
      <xdr:colOff>152399</xdr:colOff>
      <xdr:row>69</xdr:row>
      <xdr:rowOff>124690</xdr:rowOff>
    </xdr:from>
    <xdr:to>
      <xdr:col>17</xdr:col>
      <xdr:colOff>159867</xdr:colOff>
      <xdr:row>69</xdr:row>
      <xdr:rowOff>2909454</xdr:rowOff>
    </xdr:to>
    <xdr:pic>
      <xdr:nvPicPr>
        <xdr:cNvPr id="237" name="Рисунок 236">
          <a:extLst>
            <a:ext uri="{FF2B5EF4-FFF2-40B4-BE49-F238E27FC236}">
              <a16:creationId xmlns:a16="http://schemas.microsoft.com/office/drawing/2014/main" id="{6461A0FF-A9C0-4892-B19E-251603EBBE71}"/>
            </a:ext>
          </a:extLst>
        </xdr:cNvPr>
        <xdr:cNvPicPr>
          <a:picLocks noChangeAspect="1" noChangeArrowheads="1"/>
        </xdr:cNvPicPr>
      </xdr:nvPicPr>
      <xdr:blipFill>
        <a:blip xmlns:r="http://schemas.openxmlformats.org/officeDocument/2006/relationships" r:embed="rId216" cstate="print">
          <a:extLst>
            <a:ext uri="{28A0092B-C50C-407E-A947-70E740481C1C}">
              <a14:useLocalDpi xmlns:a14="http://schemas.microsoft.com/office/drawing/2010/main" val="0"/>
            </a:ext>
          </a:extLst>
        </a:blip>
        <a:srcRect/>
        <a:stretch>
          <a:fillRect/>
        </a:stretch>
      </xdr:blipFill>
      <xdr:spPr bwMode="auto">
        <a:xfrm>
          <a:off x="16279090" y="133571672"/>
          <a:ext cx="3665068" cy="278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322</xdr:row>
      <xdr:rowOff>0</xdr:rowOff>
    </xdr:from>
    <xdr:to>
      <xdr:col>23</xdr:col>
      <xdr:colOff>171450</xdr:colOff>
      <xdr:row>322</xdr:row>
      <xdr:rowOff>3470811</xdr:rowOff>
    </xdr:to>
    <xdr:pic>
      <xdr:nvPicPr>
        <xdr:cNvPr id="238" name="Рисунок 237">
          <a:extLst>
            <a:ext uri="{FF2B5EF4-FFF2-40B4-BE49-F238E27FC236}">
              <a16:creationId xmlns:a16="http://schemas.microsoft.com/office/drawing/2014/main" id="{CB70F5A8-2651-4EF5-95CF-64C9AA06ABFC}"/>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6135350" y="807834300"/>
          <a:ext cx="7486650" cy="3470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323</xdr:row>
      <xdr:rowOff>0</xdr:rowOff>
    </xdr:from>
    <xdr:to>
      <xdr:col>30</xdr:col>
      <xdr:colOff>474986</xdr:colOff>
      <xdr:row>323</xdr:row>
      <xdr:rowOff>4286250</xdr:rowOff>
    </xdr:to>
    <xdr:pic>
      <xdr:nvPicPr>
        <xdr:cNvPr id="239" name="Рисунок 238">
          <a:extLst>
            <a:ext uri="{FF2B5EF4-FFF2-40B4-BE49-F238E27FC236}">
              <a16:creationId xmlns:a16="http://schemas.microsoft.com/office/drawing/2014/main" id="{671D89D3-AF93-43C9-9616-00D562C1A909}"/>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6230600" y="811396650"/>
          <a:ext cx="11962136"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323</xdr:row>
      <xdr:rowOff>4610100</xdr:rowOff>
    </xdr:from>
    <xdr:to>
      <xdr:col>25</xdr:col>
      <xdr:colOff>400050</xdr:colOff>
      <xdr:row>325</xdr:row>
      <xdr:rowOff>22028</xdr:rowOff>
    </xdr:to>
    <xdr:pic>
      <xdr:nvPicPr>
        <xdr:cNvPr id="240" name="Рисунок 239">
          <a:extLst>
            <a:ext uri="{FF2B5EF4-FFF2-40B4-BE49-F238E27FC236}">
              <a16:creationId xmlns:a16="http://schemas.microsoft.com/office/drawing/2014/main" id="{F190C029-1C18-4BB2-A9A6-62D8AA8F35AD}"/>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6173450" y="816006750"/>
          <a:ext cx="8896350" cy="335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324</xdr:row>
      <xdr:rowOff>3235042</xdr:rowOff>
    </xdr:from>
    <xdr:to>
      <xdr:col>18</xdr:col>
      <xdr:colOff>323850</xdr:colOff>
      <xdr:row>326</xdr:row>
      <xdr:rowOff>19049</xdr:rowOff>
    </xdr:to>
    <xdr:pic>
      <xdr:nvPicPr>
        <xdr:cNvPr id="241" name="Рисунок 240">
          <a:extLst>
            <a:ext uri="{FF2B5EF4-FFF2-40B4-BE49-F238E27FC236}">
              <a16:creationId xmlns:a16="http://schemas.microsoft.com/office/drawing/2014/main" id="{F276557C-8478-4AA5-8CA3-BA0C43198211}"/>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6230600" y="819298942"/>
          <a:ext cx="4495800" cy="3146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285750</xdr:colOff>
      <xdr:row>326</xdr:row>
      <xdr:rowOff>161449</xdr:rowOff>
    </xdr:from>
    <xdr:to>
      <xdr:col>18</xdr:col>
      <xdr:colOff>266700</xdr:colOff>
      <xdr:row>327</xdr:row>
      <xdr:rowOff>3584</xdr:rowOff>
    </xdr:to>
    <xdr:pic>
      <xdr:nvPicPr>
        <xdr:cNvPr id="242" name="Рисунок 241">
          <a:extLst>
            <a:ext uri="{FF2B5EF4-FFF2-40B4-BE49-F238E27FC236}">
              <a16:creationId xmlns:a16="http://schemas.microsoft.com/office/drawing/2014/main" id="{69FD688F-8A4D-442F-A0A3-9C00E9EBE19A}"/>
            </a:ext>
          </a:extLst>
        </xdr:cNvPr>
        <xdr:cNvPicPr>
          <a:picLocks noChangeAspect="1" noChangeArrowheads="1"/>
        </xdr:cNvPicPr>
      </xdr:nvPicPr>
      <xdr:blipFill>
        <a:blip xmlns:r="http://schemas.openxmlformats.org/officeDocument/2006/relationships" r:embed="rId221" cstate="print">
          <a:extLst>
            <a:ext uri="{28A0092B-C50C-407E-A947-70E740481C1C}">
              <a14:useLocalDpi xmlns:a14="http://schemas.microsoft.com/office/drawing/2010/main" val="0"/>
            </a:ext>
          </a:extLst>
        </a:blip>
        <a:srcRect/>
        <a:stretch>
          <a:fillRect/>
        </a:stretch>
      </xdr:blipFill>
      <xdr:spPr bwMode="auto">
        <a:xfrm>
          <a:off x="16421100" y="822588049"/>
          <a:ext cx="4248150" cy="2764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327</xdr:row>
      <xdr:rowOff>145758</xdr:rowOff>
    </xdr:from>
    <xdr:to>
      <xdr:col>18</xdr:col>
      <xdr:colOff>419100</xdr:colOff>
      <xdr:row>327</xdr:row>
      <xdr:rowOff>3238499</xdr:rowOff>
    </xdr:to>
    <xdr:pic>
      <xdr:nvPicPr>
        <xdr:cNvPr id="243" name="Рисунок 242">
          <a:extLst>
            <a:ext uri="{FF2B5EF4-FFF2-40B4-BE49-F238E27FC236}">
              <a16:creationId xmlns:a16="http://schemas.microsoft.com/office/drawing/2014/main" id="{BE448B50-0BCD-4A26-AB27-4639352C0E65}"/>
            </a:ext>
          </a:extLst>
        </xdr:cNvPr>
        <xdr:cNvPicPr>
          <a:picLocks noChangeAspect="1" noChangeArrowheads="1"/>
        </xdr:cNvPicPr>
      </xdr:nvPicPr>
      <xdr:blipFill>
        <a:blip xmlns:r="http://schemas.openxmlformats.org/officeDocument/2006/relationships" r:embed="rId222" cstate="print">
          <a:extLst>
            <a:ext uri="{28A0092B-C50C-407E-A947-70E740481C1C}">
              <a14:useLocalDpi xmlns:a14="http://schemas.microsoft.com/office/drawing/2010/main" val="0"/>
            </a:ext>
          </a:extLst>
        </a:blip>
        <a:srcRect/>
        <a:stretch>
          <a:fillRect/>
        </a:stretch>
      </xdr:blipFill>
      <xdr:spPr bwMode="auto">
        <a:xfrm>
          <a:off x="16306800" y="825506058"/>
          <a:ext cx="4514850" cy="3092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129541</xdr:colOff>
      <xdr:row>328</xdr:row>
      <xdr:rowOff>30480</xdr:rowOff>
    </xdr:from>
    <xdr:to>
      <xdr:col>16</xdr:col>
      <xdr:colOff>453958</xdr:colOff>
      <xdr:row>328</xdr:row>
      <xdr:rowOff>3124200</xdr:rowOff>
    </xdr:to>
    <xdr:pic>
      <xdr:nvPicPr>
        <xdr:cNvPr id="244" name="Рисунок 243">
          <a:extLst>
            <a:ext uri="{FF2B5EF4-FFF2-40B4-BE49-F238E27FC236}">
              <a16:creationId xmlns:a16="http://schemas.microsoft.com/office/drawing/2014/main" id="{506DF9A9-32DC-4CC9-94C5-8EE6999FB51E}"/>
            </a:ext>
          </a:extLst>
        </xdr:cNvPr>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val="0"/>
            </a:ext>
          </a:extLst>
        </a:blip>
        <a:srcRect/>
        <a:stretch>
          <a:fillRect/>
        </a:stretch>
      </xdr:blipFill>
      <xdr:spPr bwMode="auto">
        <a:xfrm>
          <a:off x="16264891" y="828781680"/>
          <a:ext cx="3372417" cy="309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329</xdr:row>
      <xdr:rowOff>0</xdr:rowOff>
    </xdr:from>
    <xdr:to>
      <xdr:col>16</xdr:col>
      <xdr:colOff>228599</xdr:colOff>
      <xdr:row>329</xdr:row>
      <xdr:rowOff>2514617</xdr:rowOff>
    </xdr:to>
    <xdr:pic>
      <xdr:nvPicPr>
        <xdr:cNvPr id="245" name="Рисунок 244">
          <a:extLst>
            <a:ext uri="{FF2B5EF4-FFF2-40B4-BE49-F238E27FC236}">
              <a16:creationId xmlns:a16="http://schemas.microsoft.com/office/drawing/2014/main" id="{761943CB-D37C-47BE-8F6F-1B96EE20E857}"/>
            </a:ext>
          </a:extLst>
        </xdr:cNvPr>
        <xdr:cNvPicPr>
          <a:picLocks noChangeAspect="1" noChangeArrowheads="1"/>
        </xdr:cNvPicPr>
      </xdr:nvPicPr>
      <xdr:blipFill>
        <a:blip xmlns:r="http://schemas.openxmlformats.org/officeDocument/2006/relationships" r:embed="rId224" cstate="print">
          <a:extLst>
            <a:ext uri="{28A0092B-C50C-407E-A947-70E740481C1C}">
              <a14:useLocalDpi xmlns:a14="http://schemas.microsoft.com/office/drawing/2010/main" val="0"/>
            </a:ext>
          </a:extLst>
        </a:blip>
        <a:srcRect/>
        <a:stretch>
          <a:fillRect/>
        </a:stretch>
      </xdr:blipFill>
      <xdr:spPr bwMode="auto">
        <a:xfrm>
          <a:off x="16249650" y="831989700"/>
          <a:ext cx="3162299" cy="2514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330</xdr:row>
      <xdr:rowOff>0</xdr:rowOff>
    </xdr:from>
    <xdr:to>
      <xdr:col>15</xdr:col>
      <xdr:colOff>470058</xdr:colOff>
      <xdr:row>330</xdr:row>
      <xdr:rowOff>3314700</xdr:rowOff>
    </xdr:to>
    <xdr:pic>
      <xdr:nvPicPr>
        <xdr:cNvPr id="246" name="Рисунок 245">
          <a:extLst>
            <a:ext uri="{FF2B5EF4-FFF2-40B4-BE49-F238E27FC236}">
              <a16:creationId xmlns:a16="http://schemas.microsoft.com/office/drawing/2014/main" id="{F69E5D7B-12B4-4E55-AA33-BED399129CBC}"/>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6135350" y="834618600"/>
          <a:ext cx="2908458"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331</xdr:row>
      <xdr:rowOff>0</xdr:rowOff>
    </xdr:from>
    <xdr:to>
      <xdr:col>19</xdr:col>
      <xdr:colOff>400050</xdr:colOff>
      <xdr:row>331</xdr:row>
      <xdr:rowOff>3606187</xdr:rowOff>
    </xdr:to>
    <xdr:pic>
      <xdr:nvPicPr>
        <xdr:cNvPr id="247" name="Рисунок 246">
          <a:extLst>
            <a:ext uri="{FF2B5EF4-FFF2-40B4-BE49-F238E27FC236}">
              <a16:creationId xmlns:a16="http://schemas.microsoft.com/office/drawing/2014/main" id="{1F15D1CF-DDBC-4FB7-888F-99CB1255035E}"/>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6135350" y="838009500"/>
          <a:ext cx="5276850" cy="3606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99060</xdr:colOff>
      <xdr:row>332</xdr:row>
      <xdr:rowOff>29274</xdr:rowOff>
    </xdr:from>
    <xdr:to>
      <xdr:col>17</xdr:col>
      <xdr:colOff>19050</xdr:colOff>
      <xdr:row>332</xdr:row>
      <xdr:rowOff>4404359</xdr:rowOff>
    </xdr:to>
    <xdr:pic>
      <xdr:nvPicPr>
        <xdr:cNvPr id="248" name="Рисунок 247">
          <a:extLst>
            <a:ext uri="{FF2B5EF4-FFF2-40B4-BE49-F238E27FC236}">
              <a16:creationId xmlns:a16="http://schemas.microsoft.com/office/drawing/2014/main" id="{6B5F0393-276D-4B10-91CC-B007CA0E186F}"/>
            </a:ext>
          </a:extLst>
        </xdr:cNvPr>
        <xdr:cNvPicPr>
          <a:picLocks noChangeAspect="1" noChangeArrowheads="1"/>
        </xdr:cNvPicPr>
      </xdr:nvPicPr>
      <xdr:blipFill>
        <a:blip xmlns:r="http://schemas.openxmlformats.org/officeDocument/2006/relationships" r:embed="rId227" cstate="print">
          <a:extLst>
            <a:ext uri="{28A0092B-C50C-407E-A947-70E740481C1C}">
              <a14:useLocalDpi xmlns:a14="http://schemas.microsoft.com/office/drawing/2010/main" val="0"/>
            </a:ext>
          </a:extLst>
        </a:blip>
        <a:srcRect/>
        <a:stretch>
          <a:fillRect/>
        </a:stretch>
      </xdr:blipFill>
      <xdr:spPr bwMode="auto">
        <a:xfrm>
          <a:off x="16234410" y="841696374"/>
          <a:ext cx="3577590" cy="4375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198120</xdr:colOff>
      <xdr:row>333</xdr:row>
      <xdr:rowOff>95250</xdr:rowOff>
    </xdr:from>
    <xdr:to>
      <xdr:col>20</xdr:col>
      <xdr:colOff>128592</xdr:colOff>
      <xdr:row>334</xdr:row>
      <xdr:rowOff>7618</xdr:rowOff>
    </xdr:to>
    <xdr:pic>
      <xdr:nvPicPr>
        <xdr:cNvPr id="249" name="Рисунок 248">
          <a:extLst>
            <a:ext uri="{FF2B5EF4-FFF2-40B4-BE49-F238E27FC236}">
              <a16:creationId xmlns:a16="http://schemas.microsoft.com/office/drawing/2014/main" id="{69819582-4B2D-4B62-B880-842012DCA8B2}"/>
            </a:ext>
          </a:extLst>
        </xdr:cNvPr>
        <xdr:cNvPicPr>
          <a:picLocks noChangeAspect="1" noChangeArrowheads="1"/>
        </xdr:cNvPicPr>
      </xdr:nvPicPr>
      <xdr:blipFill>
        <a:blip xmlns:r="http://schemas.openxmlformats.org/officeDocument/2006/relationships" r:embed="rId228" cstate="print">
          <a:extLst>
            <a:ext uri="{28A0092B-C50C-407E-A947-70E740481C1C}">
              <a14:useLocalDpi xmlns:a14="http://schemas.microsoft.com/office/drawing/2010/main" val="0"/>
            </a:ext>
          </a:extLst>
        </a:blip>
        <a:srcRect/>
        <a:stretch>
          <a:fillRect/>
        </a:stretch>
      </xdr:blipFill>
      <xdr:spPr bwMode="auto">
        <a:xfrm>
          <a:off x="16333470" y="846181950"/>
          <a:ext cx="5416872" cy="4408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334</xdr:row>
      <xdr:rowOff>49286</xdr:rowOff>
    </xdr:from>
    <xdr:to>
      <xdr:col>19</xdr:col>
      <xdr:colOff>590550</xdr:colOff>
      <xdr:row>334</xdr:row>
      <xdr:rowOff>4937760</xdr:rowOff>
    </xdr:to>
    <xdr:pic>
      <xdr:nvPicPr>
        <xdr:cNvPr id="250" name="Рисунок 249">
          <a:extLst>
            <a:ext uri="{FF2B5EF4-FFF2-40B4-BE49-F238E27FC236}">
              <a16:creationId xmlns:a16="http://schemas.microsoft.com/office/drawing/2014/main" id="{1F979977-59DF-4EFE-9160-3F76C55EB614}"/>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6325850" y="850631786"/>
          <a:ext cx="5276850" cy="4888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335</xdr:row>
      <xdr:rowOff>0</xdr:rowOff>
    </xdr:from>
    <xdr:to>
      <xdr:col>20</xdr:col>
      <xdr:colOff>601980</xdr:colOff>
      <xdr:row>335</xdr:row>
      <xdr:rowOff>4229100</xdr:rowOff>
    </xdr:to>
    <xdr:pic>
      <xdr:nvPicPr>
        <xdr:cNvPr id="251" name="Рисунок 250">
          <a:extLst>
            <a:ext uri="{FF2B5EF4-FFF2-40B4-BE49-F238E27FC236}">
              <a16:creationId xmlns:a16="http://schemas.microsoft.com/office/drawing/2014/main" id="{CAE18137-D875-48A3-8D47-F5B4AA5E1903}"/>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6116300" y="856152720"/>
          <a:ext cx="6088380" cy="423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361950</xdr:colOff>
      <xdr:row>336</xdr:row>
      <xdr:rowOff>73868</xdr:rowOff>
    </xdr:from>
    <xdr:to>
      <xdr:col>25</xdr:col>
      <xdr:colOff>220980</xdr:colOff>
      <xdr:row>336</xdr:row>
      <xdr:rowOff>4918710</xdr:rowOff>
    </xdr:to>
    <xdr:pic>
      <xdr:nvPicPr>
        <xdr:cNvPr id="252" name="Рисунок 251">
          <a:extLst>
            <a:ext uri="{FF2B5EF4-FFF2-40B4-BE49-F238E27FC236}">
              <a16:creationId xmlns:a16="http://schemas.microsoft.com/office/drawing/2014/main" id="{09F57BB5-8C8B-4889-B1DB-CEA9B9681EE3}"/>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16497300" y="859990868"/>
          <a:ext cx="8393430" cy="4844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337</xdr:row>
      <xdr:rowOff>77369</xdr:rowOff>
    </xdr:from>
    <xdr:to>
      <xdr:col>21</xdr:col>
      <xdr:colOff>114300</xdr:colOff>
      <xdr:row>337</xdr:row>
      <xdr:rowOff>3497033</xdr:rowOff>
    </xdr:to>
    <xdr:pic>
      <xdr:nvPicPr>
        <xdr:cNvPr id="253" name="Рисунок 252">
          <a:extLst>
            <a:ext uri="{FF2B5EF4-FFF2-40B4-BE49-F238E27FC236}">
              <a16:creationId xmlns:a16="http://schemas.microsoft.com/office/drawing/2014/main" id="{8447E3BC-DAE6-46E6-8EA5-92F8DC9EC068}"/>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6325850" y="865195019"/>
          <a:ext cx="6019800" cy="341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338</xdr:row>
      <xdr:rowOff>779</xdr:rowOff>
    </xdr:from>
    <xdr:to>
      <xdr:col>18</xdr:col>
      <xdr:colOff>397473</xdr:colOff>
      <xdr:row>338</xdr:row>
      <xdr:rowOff>4114801</xdr:rowOff>
    </xdr:to>
    <xdr:pic>
      <xdr:nvPicPr>
        <xdr:cNvPr id="254" name="Рисунок 253">
          <a:extLst>
            <a:ext uri="{FF2B5EF4-FFF2-40B4-BE49-F238E27FC236}">
              <a16:creationId xmlns:a16="http://schemas.microsoft.com/office/drawing/2014/main" id="{3D0E67BA-C104-4586-9D9F-498287F6405B}"/>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6325850" y="868737929"/>
          <a:ext cx="4474173" cy="411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339</xdr:row>
      <xdr:rowOff>0</xdr:rowOff>
    </xdr:from>
    <xdr:to>
      <xdr:col>19</xdr:col>
      <xdr:colOff>419100</xdr:colOff>
      <xdr:row>339</xdr:row>
      <xdr:rowOff>4172527</xdr:rowOff>
    </xdr:to>
    <xdr:pic>
      <xdr:nvPicPr>
        <xdr:cNvPr id="255" name="Рисунок 254">
          <a:extLst>
            <a:ext uri="{FF2B5EF4-FFF2-40B4-BE49-F238E27FC236}">
              <a16:creationId xmlns:a16="http://schemas.microsoft.com/office/drawing/2014/main" id="{0919BD56-FB17-4551-A644-8A1C412D03A4}"/>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6135350" y="872966250"/>
          <a:ext cx="5295900" cy="4172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340</xdr:row>
      <xdr:rowOff>0</xdr:rowOff>
    </xdr:from>
    <xdr:to>
      <xdr:col>20</xdr:col>
      <xdr:colOff>304800</xdr:colOff>
      <xdr:row>340</xdr:row>
      <xdr:rowOff>4047954</xdr:rowOff>
    </xdr:to>
    <xdr:pic>
      <xdr:nvPicPr>
        <xdr:cNvPr id="256" name="Рисунок 255">
          <a:extLst>
            <a:ext uri="{FF2B5EF4-FFF2-40B4-BE49-F238E27FC236}">
              <a16:creationId xmlns:a16="http://schemas.microsoft.com/office/drawing/2014/main" id="{9BE389A2-D3FA-4891-BF4E-1738C271B791}"/>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6135350" y="877195350"/>
          <a:ext cx="5791200" cy="404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341</xdr:row>
      <xdr:rowOff>0</xdr:rowOff>
    </xdr:from>
    <xdr:to>
      <xdr:col>23</xdr:col>
      <xdr:colOff>80581</xdr:colOff>
      <xdr:row>341</xdr:row>
      <xdr:rowOff>3867150</xdr:rowOff>
    </xdr:to>
    <xdr:pic>
      <xdr:nvPicPr>
        <xdr:cNvPr id="257" name="Рисунок 256">
          <a:extLst>
            <a:ext uri="{FF2B5EF4-FFF2-40B4-BE49-F238E27FC236}">
              <a16:creationId xmlns:a16="http://schemas.microsoft.com/office/drawing/2014/main" id="{AAE54BB9-7536-44F0-BCA8-DA264B89D9D1}"/>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6135350" y="881272050"/>
          <a:ext cx="7395781" cy="386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342</xdr:row>
      <xdr:rowOff>361950</xdr:rowOff>
    </xdr:from>
    <xdr:to>
      <xdr:col>21</xdr:col>
      <xdr:colOff>99060</xdr:colOff>
      <xdr:row>342</xdr:row>
      <xdr:rowOff>3890010</xdr:rowOff>
    </xdr:to>
    <xdr:pic>
      <xdr:nvPicPr>
        <xdr:cNvPr id="258" name="Рисунок 257">
          <a:extLst>
            <a:ext uri="{FF2B5EF4-FFF2-40B4-BE49-F238E27FC236}">
              <a16:creationId xmlns:a16="http://schemas.microsoft.com/office/drawing/2014/main" id="{E1863614-BFAA-4BC3-93C2-363D5E492EC4}"/>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16325850" y="885748800"/>
          <a:ext cx="6004560" cy="352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343</xdr:row>
      <xdr:rowOff>0</xdr:rowOff>
    </xdr:from>
    <xdr:to>
      <xdr:col>16</xdr:col>
      <xdr:colOff>197344</xdr:colOff>
      <xdr:row>343</xdr:row>
      <xdr:rowOff>3581400</xdr:rowOff>
    </xdr:to>
    <xdr:pic>
      <xdr:nvPicPr>
        <xdr:cNvPr id="259" name="Рисунок 258">
          <a:extLst>
            <a:ext uri="{FF2B5EF4-FFF2-40B4-BE49-F238E27FC236}">
              <a16:creationId xmlns:a16="http://schemas.microsoft.com/office/drawing/2014/main" id="{872DA2FC-FBCF-4E9A-98DF-8EF7C6BF087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16135350" y="889654050"/>
          <a:ext cx="3245344"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344</xdr:row>
      <xdr:rowOff>0</xdr:rowOff>
    </xdr:from>
    <xdr:to>
      <xdr:col>25</xdr:col>
      <xdr:colOff>464820</xdr:colOff>
      <xdr:row>344</xdr:row>
      <xdr:rowOff>3627120</xdr:rowOff>
    </xdr:to>
    <xdr:pic>
      <xdr:nvPicPr>
        <xdr:cNvPr id="260" name="Рисунок 259">
          <a:extLst>
            <a:ext uri="{FF2B5EF4-FFF2-40B4-BE49-F238E27FC236}">
              <a16:creationId xmlns:a16="http://schemas.microsoft.com/office/drawing/2014/main" id="{8FF2760B-7E19-4F2A-B269-27EA2CABB077}"/>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16116300" y="893886960"/>
          <a:ext cx="8999220" cy="362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345</xdr:row>
      <xdr:rowOff>0</xdr:rowOff>
    </xdr:from>
    <xdr:to>
      <xdr:col>18</xdr:col>
      <xdr:colOff>247650</xdr:colOff>
      <xdr:row>345</xdr:row>
      <xdr:rowOff>4058850</xdr:rowOff>
    </xdr:to>
    <xdr:pic>
      <xdr:nvPicPr>
        <xdr:cNvPr id="261" name="Рисунок 260">
          <a:extLst>
            <a:ext uri="{FF2B5EF4-FFF2-40B4-BE49-F238E27FC236}">
              <a16:creationId xmlns:a16="http://schemas.microsoft.com/office/drawing/2014/main" id="{D246556A-849C-484F-A31E-654903D1ED7E}"/>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16135350" y="897007350"/>
          <a:ext cx="4514850" cy="40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346</xdr:row>
      <xdr:rowOff>0</xdr:rowOff>
    </xdr:from>
    <xdr:to>
      <xdr:col>18</xdr:col>
      <xdr:colOff>171450</xdr:colOff>
      <xdr:row>346</xdr:row>
      <xdr:rowOff>3890431</xdr:rowOff>
    </xdr:to>
    <xdr:pic>
      <xdr:nvPicPr>
        <xdr:cNvPr id="262" name="Рисунок 261">
          <a:extLst>
            <a:ext uri="{FF2B5EF4-FFF2-40B4-BE49-F238E27FC236}">
              <a16:creationId xmlns:a16="http://schemas.microsoft.com/office/drawing/2014/main" id="{BB44B735-38BD-441C-AEE9-749E04862DA8}"/>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16135350" y="901084050"/>
          <a:ext cx="4438650" cy="3890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347</xdr:row>
      <xdr:rowOff>0</xdr:rowOff>
    </xdr:from>
    <xdr:to>
      <xdr:col>23</xdr:col>
      <xdr:colOff>533400</xdr:colOff>
      <xdr:row>347</xdr:row>
      <xdr:rowOff>3861127</xdr:rowOff>
    </xdr:to>
    <xdr:pic>
      <xdr:nvPicPr>
        <xdr:cNvPr id="263" name="Рисунок 262">
          <a:extLst>
            <a:ext uri="{FF2B5EF4-FFF2-40B4-BE49-F238E27FC236}">
              <a16:creationId xmlns:a16="http://schemas.microsoft.com/office/drawing/2014/main" id="{6F7CABF6-59CA-44E9-BAB2-EA7737C407CB}"/>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16135350" y="905160750"/>
          <a:ext cx="7848600" cy="3861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348</xdr:row>
      <xdr:rowOff>0</xdr:rowOff>
    </xdr:from>
    <xdr:to>
      <xdr:col>17</xdr:col>
      <xdr:colOff>171450</xdr:colOff>
      <xdr:row>349</xdr:row>
      <xdr:rowOff>684</xdr:rowOff>
    </xdr:to>
    <xdr:pic>
      <xdr:nvPicPr>
        <xdr:cNvPr id="264" name="Рисунок 263">
          <a:extLst>
            <a:ext uri="{FF2B5EF4-FFF2-40B4-BE49-F238E27FC236}">
              <a16:creationId xmlns:a16="http://schemas.microsoft.com/office/drawing/2014/main" id="{4DB57B49-59B5-4307-993B-33EE6A64871B}"/>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16135350" y="909123150"/>
          <a:ext cx="3829050" cy="3199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349</xdr:row>
      <xdr:rowOff>0</xdr:rowOff>
    </xdr:from>
    <xdr:to>
      <xdr:col>16</xdr:col>
      <xdr:colOff>514351</xdr:colOff>
      <xdr:row>349</xdr:row>
      <xdr:rowOff>3739340</xdr:rowOff>
    </xdr:to>
    <xdr:pic>
      <xdr:nvPicPr>
        <xdr:cNvPr id="265" name="Рисунок 264">
          <a:extLst>
            <a:ext uri="{FF2B5EF4-FFF2-40B4-BE49-F238E27FC236}">
              <a16:creationId xmlns:a16="http://schemas.microsoft.com/office/drawing/2014/main" id="{82C00484-65A8-4256-B391-5093D7FA3264}"/>
            </a:ext>
          </a:extLst>
        </xdr:cNvPr>
        <xdr:cNvPicPr>
          <a:picLocks noChangeAspect="1" noChangeArrowheads="1"/>
        </xdr:cNvPicPr>
      </xdr:nvPicPr>
      <xdr:blipFill>
        <a:blip xmlns:r="http://schemas.openxmlformats.org/officeDocument/2006/relationships" r:embed="rId244" cstate="print">
          <a:extLst>
            <a:ext uri="{28A0092B-C50C-407E-A947-70E740481C1C}">
              <a14:useLocalDpi xmlns:a14="http://schemas.microsoft.com/office/drawing/2010/main" val="0"/>
            </a:ext>
          </a:extLst>
        </a:blip>
        <a:srcRect/>
        <a:stretch>
          <a:fillRect/>
        </a:stretch>
      </xdr:blipFill>
      <xdr:spPr bwMode="auto">
        <a:xfrm>
          <a:off x="16135351" y="912323550"/>
          <a:ext cx="3562350" cy="373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44823</xdr:colOff>
      <xdr:row>1</xdr:row>
      <xdr:rowOff>53788</xdr:rowOff>
    </xdr:from>
    <xdr:to>
      <xdr:col>13</xdr:col>
      <xdr:colOff>570754</xdr:colOff>
      <xdr:row>1</xdr:row>
      <xdr:rowOff>2210435</xdr:rowOff>
    </xdr:to>
    <xdr:pic>
      <xdr:nvPicPr>
        <xdr:cNvPr id="266" name="Рисунок 265">
          <a:extLst>
            <a:ext uri="{FF2B5EF4-FFF2-40B4-BE49-F238E27FC236}">
              <a16:creationId xmlns:a16="http://schemas.microsoft.com/office/drawing/2014/main" id="{2541AA34-F2D6-44E3-BDA7-89901DCB2094}"/>
            </a:ext>
          </a:extLst>
        </xdr:cNvPr>
        <xdr:cNvPicPr>
          <a:picLocks noChangeAspect="1"/>
        </xdr:cNvPicPr>
      </xdr:nvPicPr>
      <xdr:blipFill>
        <a:blip xmlns:r="http://schemas.openxmlformats.org/officeDocument/2006/relationships" r:embed="rId245"/>
        <a:stretch>
          <a:fillRect/>
        </a:stretch>
      </xdr:blipFill>
      <xdr:spPr>
        <a:xfrm>
          <a:off x="16154399" y="233082"/>
          <a:ext cx="1745131" cy="2156647"/>
        </a:xfrm>
        <a:prstGeom prst="rect">
          <a:avLst/>
        </a:prstGeom>
      </xdr:spPr>
    </xdr:pic>
    <xdr:clientData/>
  </xdr:twoCellAnchor>
  <xdr:twoCellAnchor editAs="oneCell">
    <xdr:from>
      <xdr:col>11</xdr:col>
      <xdr:colOff>0</xdr:colOff>
      <xdr:row>2</xdr:row>
      <xdr:rowOff>0</xdr:rowOff>
    </xdr:from>
    <xdr:to>
      <xdr:col>15</xdr:col>
      <xdr:colOff>183185</xdr:colOff>
      <xdr:row>2</xdr:row>
      <xdr:rowOff>3039035</xdr:rowOff>
    </xdr:to>
    <xdr:pic>
      <xdr:nvPicPr>
        <xdr:cNvPr id="267" name="Рисунок 266">
          <a:extLst>
            <a:ext uri="{FF2B5EF4-FFF2-40B4-BE49-F238E27FC236}">
              <a16:creationId xmlns:a16="http://schemas.microsoft.com/office/drawing/2014/main" id="{C1FE9592-EB08-4F5D-92F6-BD3F747FA4EF}"/>
            </a:ext>
          </a:extLst>
        </xdr:cNvPr>
        <xdr:cNvPicPr>
          <a:picLocks noChangeAspect="1"/>
        </xdr:cNvPicPr>
      </xdr:nvPicPr>
      <xdr:blipFill>
        <a:blip xmlns:r="http://schemas.openxmlformats.org/officeDocument/2006/relationships" r:embed="rId246"/>
        <a:stretch>
          <a:fillRect/>
        </a:stretch>
      </xdr:blipFill>
      <xdr:spPr>
        <a:xfrm>
          <a:off x="16109576" y="2483224"/>
          <a:ext cx="2621585" cy="3039035"/>
        </a:xfrm>
        <a:prstGeom prst="rect">
          <a:avLst/>
        </a:prstGeom>
      </xdr:spPr>
    </xdr:pic>
    <xdr:clientData/>
  </xdr:twoCellAnchor>
  <xdr:twoCellAnchor editAs="oneCell">
    <xdr:from>
      <xdr:col>11</xdr:col>
      <xdr:colOff>89648</xdr:colOff>
      <xdr:row>2</xdr:row>
      <xdr:rowOff>3092823</xdr:rowOff>
    </xdr:from>
    <xdr:to>
      <xdr:col>17</xdr:col>
      <xdr:colOff>451790</xdr:colOff>
      <xdr:row>3</xdr:row>
      <xdr:rowOff>2549354</xdr:rowOff>
    </xdr:to>
    <xdr:pic>
      <xdr:nvPicPr>
        <xdr:cNvPr id="268" name="Рисунок 267">
          <a:extLst>
            <a:ext uri="{FF2B5EF4-FFF2-40B4-BE49-F238E27FC236}">
              <a16:creationId xmlns:a16="http://schemas.microsoft.com/office/drawing/2014/main" id="{3214FD39-C777-4A00-BC7E-DA240BA0A672}"/>
            </a:ext>
          </a:extLst>
        </xdr:cNvPr>
        <xdr:cNvPicPr>
          <a:picLocks noChangeAspect="1"/>
        </xdr:cNvPicPr>
      </xdr:nvPicPr>
      <xdr:blipFill>
        <a:blip xmlns:r="http://schemas.openxmlformats.org/officeDocument/2006/relationships" r:embed="rId247"/>
        <a:stretch>
          <a:fillRect/>
        </a:stretch>
      </xdr:blipFill>
      <xdr:spPr>
        <a:xfrm>
          <a:off x="16199224" y="5576047"/>
          <a:ext cx="4019742" cy="2567283"/>
        </a:xfrm>
        <a:prstGeom prst="rect">
          <a:avLst/>
        </a:prstGeom>
      </xdr:spPr>
    </xdr:pic>
    <xdr:clientData/>
  </xdr:twoCellAnchor>
  <xdr:twoCellAnchor editAs="oneCell">
    <xdr:from>
      <xdr:col>11</xdr:col>
      <xdr:colOff>0</xdr:colOff>
      <xdr:row>4</xdr:row>
      <xdr:rowOff>0</xdr:rowOff>
    </xdr:from>
    <xdr:to>
      <xdr:col>20</xdr:col>
      <xdr:colOff>175751</xdr:colOff>
      <xdr:row>4</xdr:row>
      <xdr:rowOff>3856054</xdr:rowOff>
    </xdr:to>
    <xdr:pic>
      <xdr:nvPicPr>
        <xdr:cNvPr id="269" name="Рисунок 268">
          <a:extLst>
            <a:ext uri="{FF2B5EF4-FFF2-40B4-BE49-F238E27FC236}">
              <a16:creationId xmlns:a16="http://schemas.microsoft.com/office/drawing/2014/main" id="{366F69C8-ACA8-4054-B7E6-5050C6473D2F}"/>
            </a:ext>
          </a:extLst>
        </xdr:cNvPr>
        <xdr:cNvPicPr>
          <a:picLocks noChangeAspect="1"/>
        </xdr:cNvPicPr>
      </xdr:nvPicPr>
      <xdr:blipFill>
        <a:blip xmlns:r="http://schemas.openxmlformats.org/officeDocument/2006/relationships" r:embed="rId248"/>
        <a:stretch>
          <a:fillRect/>
        </a:stretch>
      </xdr:blipFill>
      <xdr:spPr>
        <a:xfrm>
          <a:off x="16109576" y="8157882"/>
          <a:ext cx="5662151" cy="3856054"/>
        </a:xfrm>
        <a:prstGeom prst="rect">
          <a:avLst/>
        </a:prstGeom>
      </xdr:spPr>
    </xdr:pic>
    <xdr:clientData/>
  </xdr:twoCellAnchor>
  <xdr:twoCellAnchor editAs="oneCell">
    <xdr:from>
      <xdr:col>11</xdr:col>
      <xdr:colOff>0</xdr:colOff>
      <xdr:row>5</xdr:row>
      <xdr:rowOff>0</xdr:rowOff>
    </xdr:from>
    <xdr:to>
      <xdr:col>20</xdr:col>
      <xdr:colOff>259578</xdr:colOff>
      <xdr:row>5</xdr:row>
      <xdr:rowOff>4008467</xdr:rowOff>
    </xdr:to>
    <xdr:pic>
      <xdr:nvPicPr>
        <xdr:cNvPr id="270" name="Рисунок 269">
          <a:extLst>
            <a:ext uri="{FF2B5EF4-FFF2-40B4-BE49-F238E27FC236}">
              <a16:creationId xmlns:a16="http://schemas.microsoft.com/office/drawing/2014/main" id="{21ECE9F0-52A5-4B41-B8F3-B4C309A82439}"/>
            </a:ext>
          </a:extLst>
        </xdr:cNvPr>
        <xdr:cNvPicPr>
          <a:picLocks noChangeAspect="1"/>
        </xdr:cNvPicPr>
      </xdr:nvPicPr>
      <xdr:blipFill>
        <a:blip xmlns:r="http://schemas.openxmlformats.org/officeDocument/2006/relationships" r:embed="rId249"/>
        <a:stretch>
          <a:fillRect/>
        </a:stretch>
      </xdr:blipFill>
      <xdr:spPr>
        <a:xfrm>
          <a:off x="16109576" y="12138212"/>
          <a:ext cx="5745978" cy="4008467"/>
        </a:xfrm>
        <a:prstGeom prst="rect">
          <a:avLst/>
        </a:prstGeom>
      </xdr:spPr>
    </xdr:pic>
    <xdr:clientData/>
  </xdr:twoCellAnchor>
  <xdr:twoCellAnchor editAs="oneCell">
    <xdr:from>
      <xdr:col>11</xdr:col>
      <xdr:colOff>0</xdr:colOff>
      <xdr:row>6</xdr:row>
      <xdr:rowOff>0</xdr:rowOff>
    </xdr:from>
    <xdr:to>
      <xdr:col>20</xdr:col>
      <xdr:colOff>236716</xdr:colOff>
      <xdr:row>6</xdr:row>
      <xdr:rowOff>3383573</xdr:rowOff>
    </xdr:to>
    <xdr:pic>
      <xdr:nvPicPr>
        <xdr:cNvPr id="271" name="Рисунок 270">
          <a:extLst>
            <a:ext uri="{FF2B5EF4-FFF2-40B4-BE49-F238E27FC236}">
              <a16:creationId xmlns:a16="http://schemas.microsoft.com/office/drawing/2014/main" id="{211B00CF-14EA-41B2-98F2-462F0A4A323D}"/>
            </a:ext>
          </a:extLst>
        </xdr:cNvPr>
        <xdr:cNvPicPr>
          <a:picLocks noChangeAspect="1"/>
        </xdr:cNvPicPr>
      </xdr:nvPicPr>
      <xdr:blipFill>
        <a:blip xmlns:r="http://schemas.openxmlformats.org/officeDocument/2006/relationships" r:embed="rId250"/>
        <a:stretch>
          <a:fillRect/>
        </a:stretch>
      </xdr:blipFill>
      <xdr:spPr>
        <a:xfrm>
          <a:off x="16109576" y="16333694"/>
          <a:ext cx="5723116" cy="3383573"/>
        </a:xfrm>
        <a:prstGeom prst="rect">
          <a:avLst/>
        </a:prstGeom>
      </xdr:spPr>
    </xdr:pic>
    <xdr:clientData/>
  </xdr:twoCellAnchor>
  <xdr:twoCellAnchor editAs="oneCell">
    <xdr:from>
      <xdr:col>11</xdr:col>
      <xdr:colOff>0</xdr:colOff>
      <xdr:row>7</xdr:row>
      <xdr:rowOff>1</xdr:rowOff>
    </xdr:from>
    <xdr:to>
      <xdr:col>17</xdr:col>
      <xdr:colOff>41455</xdr:colOff>
      <xdr:row>7</xdr:row>
      <xdr:rowOff>3394365</xdr:rowOff>
    </xdr:to>
    <xdr:pic>
      <xdr:nvPicPr>
        <xdr:cNvPr id="272" name="Рисунок 271">
          <a:extLst>
            <a:ext uri="{FF2B5EF4-FFF2-40B4-BE49-F238E27FC236}">
              <a16:creationId xmlns:a16="http://schemas.microsoft.com/office/drawing/2014/main" id="{B9BE5FC4-6DBA-4267-9CEC-38DB0A6E7877}"/>
            </a:ext>
          </a:extLst>
        </xdr:cNvPr>
        <xdr:cNvPicPr>
          <a:picLocks noChangeAspect="1"/>
        </xdr:cNvPicPr>
      </xdr:nvPicPr>
      <xdr:blipFill>
        <a:blip xmlns:r="http://schemas.openxmlformats.org/officeDocument/2006/relationships" r:embed="rId251"/>
        <a:stretch>
          <a:fillRect/>
        </a:stretch>
      </xdr:blipFill>
      <xdr:spPr>
        <a:xfrm>
          <a:off x="16126691" y="19770437"/>
          <a:ext cx="3699055" cy="3394364"/>
        </a:xfrm>
        <a:prstGeom prst="rect">
          <a:avLst/>
        </a:prstGeom>
      </xdr:spPr>
    </xdr:pic>
    <xdr:clientData/>
  </xdr:twoCellAnchor>
  <xdr:twoCellAnchor editAs="oneCell">
    <xdr:from>
      <xdr:col>11</xdr:col>
      <xdr:colOff>1</xdr:colOff>
      <xdr:row>8</xdr:row>
      <xdr:rowOff>0</xdr:rowOff>
    </xdr:from>
    <xdr:to>
      <xdr:col>18</xdr:col>
      <xdr:colOff>73995</xdr:colOff>
      <xdr:row>8</xdr:row>
      <xdr:rowOff>3158837</xdr:rowOff>
    </xdr:to>
    <xdr:pic>
      <xdr:nvPicPr>
        <xdr:cNvPr id="273" name="Рисунок 272">
          <a:extLst>
            <a:ext uri="{FF2B5EF4-FFF2-40B4-BE49-F238E27FC236}">
              <a16:creationId xmlns:a16="http://schemas.microsoft.com/office/drawing/2014/main" id="{F15F38F7-0B50-4488-BEA9-2069DB6E7AB5}"/>
            </a:ext>
          </a:extLst>
        </xdr:cNvPr>
        <xdr:cNvPicPr>
          <a:picLocks noChangeAspect="1"/>
        </xdr:cNvPicPr>
      </xdr:nvPicPr>
      <xdr:blipFill>
        <a:blip xmlns:r="http://schemas.openxmlformats.org/officeDocument/2006/relationships" r:embed="rId252"/>
        <a:stretch>
          <a:fillRect/>
        </a:stretch>
      </xdr:blipFill>
      <xdr:spPr>
        <a:xfrm>
          <a:off x="16126692" y="23220218"/>
          <a:ext cx="4341194" cy="3158837"/>
        </a:xfrm>
        <a:prstGeom prst="rect">
          <a:avLst/>
        </a:prstGeom>
      </xdr:spPr>
    </xdr:pic>
    <xdr:clientData/>
  </xdr:twoCellAnchor>
  <xdr:twoCellAnchor editAs="oneCell">
    <xdr:from>
      <xdr:col>11</xdr:col>
      <xdr:colOff>0</xdr:colOff>
      <xdr:row>9</xdr:row>
      <xdr:rowOff>0</xdr:rowOff>
    </xdr:from>
    <xdr:to>
      <xdr:col>17</xdr:col>
      <xdr:colOff>419453</xdr:colOff>
      <xdr:row>9</xdr:row>
      <xdr:rowOff>3985605</xdr:rowOff>
    </xdr:to>
    <xdr:pic>
      <xdr:nvPicPr>
        <xdr:cNvPr id="274" name="Рисунок 273">
          <a:extLst>
            <a:ext uri="{FF2B5EF4-FFF2-40B4-BE49-F238E27FC236}">
              <a16:creationId xmlns:a16="http://schemas.microsoft.com/office/drawing/2014/main" id="{C27FBD6C-7B49-476B-884B-38265C632E9B}"/>
            </a:ext>
          </a:extLst>
        </xdr:cNvPr>
        <xdr:cNvPicPr>
          <a:picLocks noChangeAspect="1"/>
        </xdr:cNvPicPr>
      </xdr:nvPicPr>
      <xdr:blipFill>
        <a:blip xmlns:r="http://schemas.openxmlformats.org/officeDocument/2006/relationships" r:embed="rId253"/>
        <a:stretch>
          <a:fillRect/>
        </a:stretch>
      </xdr:blipFill>
      <xdr:spPr>
        <a:xfrm>
          <a:off x="16126691" y="26420618"/>
          <a:ext cx="4077053" cy="3985605"/>
        </a:xfrm>
        <a:prstGeom prst="rect">
          <a:avLst/>
        </a:prstGeom>
      </xdr:spPr>
    </xdr:pic>
    <xdr:clientData/>
  </xdr:twoCellAnchor>
  <xdr:twoCellAnchor editAs="oneCell">
    <xdr:from>
      <xdr:col>11</xdr:col>
      <xdr:colOff>0</xdr:colOff>
      <xdr:row>10</xdr:row>
      <xdr:rowOff>0</xdr:rowOff>
    </xdr:from>
    <xdr:to>
      <xdr:col>16</xdr:col>
      <xdr:colOff>526090</xdr:colOff>
      <xdr:row>10</xdr:row>
      <xdr:rowOff>2880610</xdr:rowOff>
    </xdr:to>
    <xdr:pic>
      <xdr:nvPicPr>
        <xdr:cNvPr id="275" name="Рисунок 274">
          <a:extLst>
            <a:ext uri="{FF2B5EF4-FFF2-40B4-BE49-F238E27FC236}">
              <a16:creationId xmlns:a16="http://schemas.microsoft.com/office/drawing/2014/main" id="{9F980FEC-3784-4D07-A799-21772B2C5394}"/>
            </a:ext>
          </a:extLst>
        </xdr:cNvPr>
        <xdr:cNvPicPr>
          <a:picLocks noChangeAspect="1"/>
        </xdr:cNvPicPr>
      </xdr:nvPicPr>
      <xdr:blipFill>
        <a:blip xmlns:r="http://schemas.openxmlformats.org/officeDocument/2006/relationships" r:embed="rId254"/>
        <a:stretch>
          <a:fillRect/>
        </a:stretch>
      </xdr:blipFill>
      <xdr:spPr>
        <a:xfrm>
          <a:off x="16126691" y="30480000"/>
          <a:ext cx="3574090" cy="2880610"/>
        </a:xfrm>
        <a:prstGeom prst="rect">
          <a:avLst/>
        </a:prstGeom>
      </xdr:spPr>
    </xdr:pic>
    <xdr:clientData/>
  </xdr:twoCellAnchor>
  <xdr:twoCellAnchor editAs="oneCell">
    <xdr:from>
      <xdr:col>11</xdr:col>
      <xdr:colOff>0</xdr:colOff>
      <xdr:row>11</xdr:row>
      <xdr:rowOff>0</xdr:rowOff>
    </xdr:from>
    <xdr:to>
      <xdr:col>14</xdr:col>
      <xdr:colOff>365950</xdr:colOff>
      <xdr:row>11</xdr:row>
      <xdr:rowOff>2705334</xdr:rowOff>
    </xdr:to>
    <xdr:pic>
      <xdr:nvPicPr>
        <xdr:cNvPr id="276" name="Рисунок 275">
          <a:extLst>
            <a:ext uri="{FF2B5EF4-FFF2-40B4-BE49-F238E27FC236}">
              <a16:creationId xmlns:a16="http://schemas.microsoft.com/office/drawing/2014/main" id="{C665B838-2D14-460A-B973-1CBDC5652DD9}"/>
            </a:ext>
          </a:extLst>
        </xdr:cNvPr>
        <xdr:cNvPicPr>
          <a:picLocks noChangeAspect="1"/>
        </xdr:cNvPicPr>
      </xdr:nvPicPr>
      <xdr:blipFill>
        <a:blip xmlns:r="http://schemas.openxmlformats.org/officeDocument/2006/relationships" r:embed="rId255"/>
        <a:stretch>
          <a:fillRect/>
        </a:stretch>
      </xdr:blipFill>
      <xdr:spPr>
        <a:xfrm>
          <a:off x="16126691" y="33403309"/>
          <a:ext cx="2194750" cy="2705334"/>
        </a:xfrm>
        <a:prstGeom prst="rect">
          <a:avLst/>
        </a:prstGeom>
      </xdr:spPr>
    </xdr:pic>
    <xdr:clientData/>
  </xdr:twoCellAnchor>
  <xdr:twoCellAnchor editAs="oneCell">
    <xdr:from>
      <xdr:col>11</xdr:col>
      <xdr:colOff>0</xdr:colOff>
      <xdr:row>12</xdr:row>
      <xdr:rowOff>0</xdr:rowOff>
    </xdr:from>
    <xdr:to>
      <xdr:col>16</xdr:col>
      <xdr:colOff>61229</xdr:colOff>
      <xdr:row>12</xdr:row>
      <xdr:rowOff>2171888</xdr:rowOff>
    </xdr:to>
    <xdr:pic>
      <xdr:nvPicPr>
        <xdr:cNvPr id="277" name="Рисунок 276">
          <a:extLst>
            <a:ext uri="{FF2B5EF4-FFF2-40B4-BE49-F238E27FC236}">
              <a16:creationId xmlns:a16="http://schemas.microsoft.com/office/drawing/2014/main" id="{9B1241E7-7D00-4F76-85CF-925E0A90E667}"/>
            </a:ext>
          </a:extLst>
        </xdr:cNvPr>
        <xdr:cNvPicPr>
          <a:picLocks noChangeAspect="1"/>
        </xdr:cNvPicPr>
      </xdr:nvPicPr>
      <xdr:blipFill>
        <a:blip xmlns:r="http://schemas.openxmlformats.org/officeDocument/2006/relationships" r:embed="rId256"/>
        <a:stretch>
          <a:fillRect/>
        </a:stretch>
      </xdr:blipFill>
      <xdr:spPr>
        <a:xfrm>
          <a:off x="16126691" y="36271200"/>
          <a:ext cx="3109229" cy="2171888"/>
        </a:xfrm>
        <a:prstGeom prst="rect">
          <a:avLst/>
        </a:prstGeom>
      </xdr:spPr>
    </xdr:pic>
    <xdr:clientData/>
  </xdr:twoCellAnchor>
  <xdr:twoCellAnchor editAs="oneCell">
    <xdr:from>
      <xdr:col>11</xdr:col>
      <xdr:colOff>0</xdr:colOff>
      <xdr:row>13</xdr:row>
      <xdr:rowOff>0</xdr:rowOff>
    </xdr:from>
    <xdr:to>
      <xdr:col>15</xdr:col>
      <xdr:colOff>350762</xdr:colOff>
      <xdr:row>13</xdr:row>
      <xdr:rowOff>3284505</xdr:rowOff>
    </xdr:to>
    <xdr:pic>
      <xdr:nvPicPr>
        <xdr:cNvPr id="278" name="Рисунок 277">
          <a:extLst>
            <a:ext uri="{FF2B5EF4-FFF2-40B4-BE49-F238E27FC236}">
              <a16:creationId xmlns:a16="http://schemas.microsoft.com/office/drawing/2014/main" id="{C0910FDB-C36C-4303-B899-235FD33E3888}"/>
            </a:ext>
          </a:extLst>
        </xdr:cNvPr>
        <xdr:cNvPicPr>
          <a:picLocks noChangeAspect="1"/>
        </xdr:cNvPicPr>
      </xdr:nvPicPr>
      <xdr:blipFill>
        <a:blip xmlns:r="http://schemas.openxmlformats.org/officeDocument/2006/relationships" r:embed="rId257"/>
        <a:stretch>
          <a:fillRect/>
        </a:stretch>
      </xdr:blipFill>
      <xdr:spPr>
        <a:xfrm>
          <a:off x="16126691" y="38571055"/>
          <a:ext cx="2789162" cy="3284505"/>
        </a:xfrm>
        <a:prstGeom prst="rect">
          <a:avLst/>
        </a:prstGeom>
      </xdr:spPr>
    </xdr:pic>
    <xdr:clientData/>
  </xdr:twoCellAnchor>
  <xdr:twoCellAnchor editAs="oneCell">
    <xdr:from>
      <xdr:col>11</xdr:col>
      <xdr:colOff>0</xdr:colOff>
      <xdr:row>14</xdr:row>
      <xdr:rowOff>0</xdr:rowOff>
    </xdr:from>
    <xdr:to>
      <xdr:col>20</xdr:col>
      <xdr:colOff>53820</xdr:colOff>
      <xdr:row>14</xdr:row>
      <xdr:rowOff>3299746</xdr:rowOff>
    </xdr:to>
    <xdr:pic>
      <xdr:nvPicPr>
        <xdr:cNvPr id="279" name="Рисунок 278">
          <a:extLst>
            <a:ext uri="{FF2B5EF4-FFF2-40B4-BE49-F238E27FC236}">
              <a16:creationId xmlns:a16="http://schemas.microsoft.com/office/drawing/2014/main" id="{20EF9246-07E7-402F-AEE2-8E0CCF19333C}"/>
            </a:ext>
          </a:extLst>
        </xdr:cNvPr>
        <xdr:cNvPicPr>
          <a:picLocks noChangeAspect="1"/>
        </xdr:cNvPicPr>
      </xdr:nvPicPr>
      <xdr:blipFill>
        <a:blip xmlns:r="http://schemas.openxmlformats.org/officeDocument/2006/relationships" r:embed="rId258"/>
        <a:stretch>
          <a:fillRect/>
        </a:stretch>
      </xdr:blipFill>
      <xdr:spPr>
        <a:xfrm>
          <a:off x="16126691" y="41868436"/>
          <a:ext cx="5540220" cy="3299746"/>
        </a:xfrm>
        <a:prstGeom prst="rect">
          <a:avLst/>
        </a:prstGeom>
      </xdr:spPr>
    </xdr:pic>
    <xdr:clientData/>
  </xdr:twoCellAnchor>
  <xdr:twoCellAnchor editAs="oneCell">
    <xdr:from>
      <xdr:col>11</xdr:col>
      <xdr:colOff>0</xdr:colOff>
      <xdr:row>15</xdr:row>
      <xdr:rowOff>0</xdr:rowOff>
    </xdr:from>
    <xdr:to>
      <xdr:col>20</xdr:col>
      <xdr:colOff>76682</xdr:colOff>
      <xdr:row>15</xdr:row>
      <xdr:rowOff>2712955</xdr:rowOff>
    </xdr:to>
    <xdr:pic>
      <xdr:nvPicPr>
        <xdr:cNvPr id="280" name="Рисунок 279">
          <a:extLst>
            <a:ext uri="{FF2B5EF4-FFF2-40B4-BE49-F238E27FC236}">
              <a16:creationId xmlns:a16="http://schemas.microsoft.com/office/drawing/2014/main" id="{6878CEB5-EB3E-4DAF-9ABC-F8A830E25FD0}"/>
            </a:ext>
          </a:extLst>
        </xdr:cNvPr>
        <xdr:cNvPicPr>
          <a:picLocks noChangeAspect="1"/>
        </xdr:cNvPicPr>
      </xdr:nvPicPr>
      <xdr:blipFill>
        <a:blip xmlns:r="http://schemas.openxmlformats.org/officeDocument/2006/relationships" r:embed="rId259"/>
        <a:stretch>
          <a:fillRect/>
        </a:stretch>
      </xdr:blipFill>
      <xdr:spPr>
        <a:xfrm>
          <a:off x="16126691" y="45248945"/>
          <a:ext cx="5563082" cy="2712955"/>
        </a:xfrm>
        <a:prstGeom prst="rect">
          <a:avLst/>
        </a:prstGeom>
      </xdr:spPr>
    </xdr:pic>
    <xdr:clientData/>
  </xdr:twoCellAnchor>
  <xdr:twoCellAnchor editAs="oneCell">
    <xdr:from>
      <xdr:col>11</xdr:col>
      <xdr:colOff>0</xdr:colOff>
      <xdr:row>16</xdr:row>
      <xdr:rowOff>0</xdr:rowOff>
    </xdr:from>
    <xdr:to>
      <xdr:col>20</xdr:col>
      <xdr:colOff>190992</xdr:colOff>
      <xdr:row>16</xdr:row>
      <xdr:rowOff>3917019</xdr:rowOff>
    </xdr:to>
    <xdr:pic>
      <xdr:nvPicPr>
        <xdr:cNvPr id="281" name="Рисунок 280">
          <a:extLst>
            <a:ext uri="{FF2B5EF4-FFF2-40B4-BE49-F238E27FC236}">
              <a16:creationId xmlns:a16="http://schemas.microsoft.com/office/drawing/2014/main" id="{2A3419FA-8B27-446D-AB7A-9E438DD27B1C}"/>
            </a:ext>
          </a:extLst>
        </xdr:cNvPr>
        <xdr:cNvPicPr>
          <a:picLocks noChangeAspect="1"/>
        </xdr:cNvPicPr>
      </xdr:nvPicPr>
      <xdr:blipFill>
        <a:blip xmlns:r="http://schemas.openxmlformats.org/officeDocument/2006/relationships" r:embed="rId260"/>
        <a:stretch>
          <a:fillRect/>
        </a:stretch>
      </xdr:blipFill>
      <xdr:spPr>
        <a:xfrm>
          <a:off x="16126691" y="48019855"/>
          <a:ext cx="5677392" cy="3917019"/>
        </a:xfrm>
        <a:prstGeom prst="rect">
          <a:avLst/>
        </a:prstGeom>
      </xdr:spPr>
    </xdr:pic>
    <xdr:clientData/>
  </xdr:twoCellAnchor>
  <xdr:twoCellAnchor editAs="oneCell">
    <xdr:from>
      <xdr:col>11</xdr:col>
      <xdr:colOff>0</xdr:colOff>
      <xdr:row>17</xdr:row>
      <xdr:rowOff>0</xdr:rowOff>
    </xdr:from>
    <xdr:to>
      <xdr:col>18</xdr:col>
      <xdr:colOff>465230</xdr:colOff>
      <xdr:row>17</xdr:row>
      <xdr:rowOff>2705334</xdr:rowOff>
    </xdr:to>
    <xdr:pic>
      <xdr:nvPicPr>
        <xdr:cNvPr id="282" name="Рисунок 281">
          <a:extLst>
            <a:ext uri="{FF2B5EF4-FFF2-40B4-BE49-F238E27FC236}">
              <a16:creationId xmlns:a16="http://schemas.microsoft.com/office/drawing/2014/main" id="{CBCB7EA2-C9E0-492A-AC12-89EF5E7445D1}"/>
            </a:ext>
          </a:extLst>
        </xdr:cNvPr>
        <xdr:cNvPicPr>
          <a:picLocks noChangeAspect="1"/>
        </xdr:cNvPicPr>
      </xdr:nvPicPr>
      <xdr:blipFill>
        <a:blip xmlns:r="http://schemas.openxmlformats.org/officeDocument/2006/relationships" r:embed="rId261"/>
        <a:stretch>
          <a:fillRect/>
        </a:stretch>
      </xdr:blipFill>
      <xdr:spPr>
        <a:xfrm>
          <a:off x="16126691" y="52023818"/>
          <a:ext cx="4732430" cy="2705334"/>
        </a:xfrm>
        <a:prstGeom prst="rect">
          <a:avLst/>
        </a:prstGeom>
      </xdr:spPr>
    </xdr:pic>
    <xdr:clientData/>
  </xdr:twoCellAnchor>
  <xdr:twoCellAnchor editAs="oneCell">
    <xdr:from>
      <xdr:col>11</xdr:col>
      <xdr:colOff>0</xdr:colOff>
      <xdr:row>18</xdr:row>
      <xdr:rowOff>0</xdr:rowOff>
    </xdr:from>
    <xdr:to>
      <xdr:col>14</xdr:col>
      <xdr:colOff>350709</xdr:colOff>
      <xdr:row>18</xdr:row>
      <xdr:rowOff>2682472</xdr:rowOff>
    </xdr:to>
    <xdr:pic>
      <xdr:nvPicPr>
        <xdr:cNvPr id="283" name="Рисунок 282">
          <a:extLst>
            <a:ext uri="{FF2B5EF4-FFF2-40B4-BE49-F238E27FC236}">
              <a16:creationId xmlns:a16="http://schemas.microsoft.com/office/drawing/2014/main" id="{DCAC5D73-C6C2-4C9E-BC3D-C86D7E3D070C}"/>
            </a:ext>
          </a:extLst>
        </xdr:cNvPr>
        <xdr:cNvPicPr>
          <a:picLocks noChangeAspect="1"/>
        </xdr:cNvPicPr>
      </xdr:nvPicPr>
      <xdr:blipFill>
        <a:blip xmlns:r="http://schemas.openxmlformats.org/officeDocument/2006/relationships" r:embed="rId262"/>
        <a:stretch>
          <a:fillRect/>
        </a:stretch>
      </xdr:blipFill>
      <xdr:spPr>
        <a:xfrm>
          <a:off x="16126691" y="54780873"/>
          <a:ext cx="2179509" cy="2682472"/>
        </a:xfrm>
        <a:prstGeom prst="rect">
          <a:avLst/>
        </a:prstGeom>
      </xdr:spPr>
    </xdr:pic>
    <xdr:clientData/>
  </xdr:twoCellAnchor>
  <xdr:twoCellAnchor editAs="oneCell">
    <xdr:from>
      <xdr:col>11</xdr:col>
      <xdr:colOff>0</xdr:colOff>
      <xdr:row>19</xdr:row>
      <xdr:rowOff>0</xdr:rowOff>
    </xdr:from>
    <xdr:to>
      <xdr:col>19</xdr:col>
      <xdr:colOff>587213</xdr:colOff>
      <xdr:row>19</xdr:row>
      <xdr:rowOff>3650296</xdr:rowOff>
    </xdr:to>
    <xdr:pic>
      <xdr:nvPicPr>
        <xdr:cNvPr id="284" name="Рисунок 283">
          <a:extLst>
            <a:ext uri="{FF2B5EF4-FFF2-40B4-BE49-F238E27FC236}">
              <a16:creationId xmlns:a16="http://schemas.microsoft.com/office/drawing/2014/main" id="{F0584F2A-F908-45DE-A6E9-19DDC3B5F795}"/>
            </a:ext>
          </a:extLst>
        </xdr:cNvPr>
        <xdr:cNvPicPr>
          <a:picLocks noChangeAspect="1"/>
        </xdr:cNvPicPr>
      </xdr:nvPicPr>
      <xdr:blipFill>
        <a:blip xmlns:r="http://schemas.openxmlformats.org/officeDocument/2006/relationships" r:embed="rId263"/>
        <a:stretch>
          <a:fillRect/>
        </a:stretch>
      </xdr:blipFill>
      <xdr:spPr>
        <a:xfrm>
          <a:off x="16126691" y="57482509"/>
          <a:ext cx="5464013" cy="3650296"/>
        </a:xfrm>
        <a:prstGeom prst="rect">
          <a:avLst/>
        </a:prstGeom>
      </xdr:spPr>
    </xdr:pic>
    <xdr:clientData/>
  </xdr:twoCellAnchor>
  <xdr:twoCellAnchor editAs="oneCell">
    <xdr:from>
      <xdr:col>11</xdr:col>
      <xdr:colOff>0</xdr:colOff>
      <xdr:row>20</xdr:row>
      <xdr:rowOff>1</xdr:rowOff>
    </xdr:from>
    <xdr:to>
      <xdr:col>18</xdr:col>
      <xdr:colOff>575512</xdr:colOff>
      <xdr:row>20</xdr:row>
      <xdr:rowOff>3602183</xdr:rowOff>
    </xdr:to>
    <xdr:pic>
      <xdr:nvPicPr>
        <xdr:cNvPr id="285" name="Рисунок 284">
          <a:extLst>
            <a:ext uri="{FF2B5EF4-FFF2-40B4-BE49-F238E27FC236}">
              <a16:creationId xmlns:a16="http://schemas.microsoft.com/office/drawing/2014/main" id="{BE3963FC-AF1F-4516-ACDC-0E896EF8A5D6}"/>
            </a:ext>
          </a:extLst>
        </xdr:cNvPr>
        <xdr:cNvPicPr>
          <a:picLocks noChangeAspect="1"/>
        </xdr:cNvPicPr>
      </xdr:nvPicPr>
      <xdr:blipFill>
        <a:blip xmlns:r="http://schemas.openxmlformats.org/officeDocument/2006/relationships" r:embed="rId264"/>
        <a:stretch>
          <a:fillRect/>
        </a:stretch>
      </xdr:blipFill>
      <xdr:spPr>
        <a:xfrm>
          <a:off x="16126691" y="61237092"/>
          <a:ext cx="4842712" cy="3602182"/>
        </a:xfrm>
        <a:prstGeom prst="rect">
          <a:avLst/>
        </a:prstGeom>
      </xdr:spPr>
    </xdr:pic>
    <xdr:clientData/>
  </xdr:twoCellAnchor>
  <xdr:twoCellAnchor editAs="oneCell">
    <xdr:from>
      <xdr:col>11</xdr:col>
      <xdr:colOff>1</xdr:colOff>
      <xdr:row>21</xdr:row>
      <xdr:rowOff>1</xdr:rowOff>
    </xdr:from>
    <xdr:to>
      <xdr:col>17</xdr:col>
      <xdr:colOff>423937</xdr:colOff>
      <xdr:row>21</xdr:row>
      <xdr:rowOff>3865419</xdr:rowOff>
    </xdr:to>
    <xdr:pic>
      <xdr:nvPicPr>
        <xdr:cNvPr id="286" name="Рисунок 285">
          <a:extLst>
            <a:ext uri="{FF2B5EF4-FFF2-40B4-BE49-F238E27FC236}">
              <a16:creationId xmlns:a16="http://schemas.microsoft.com/office/drawing/2014/main" id="{7D89C40F-D0C3-4E8A-8F3A-D2D2144B45A1}"/>
            </a:ext>
          </a:extLst>
        </xdr:cNvPr>
        <xdr:cNvPicPr>
          <a:picLocks noChangeAspect="1"/>
        </xdr:cNvPicPr>
      </xdr:nvPicPr>
      <xdr:blipFill>
        <a:blip xmlns:r="http://schemas.openxmlformats.org/officeDocument/2006/relationships" r:embed="rId265"/>
        <a:stretch>
          <a:fillRect/>
        </a:stretch>
      </xdr:blipFill>
      <xdr:spPr>
        <a:xfrm>
          <a:off x="16126692" y="64936256"/>
          <a:ext cx="4081536" cy="3865418"/>
        </a:xfrm>
        <a:prstGeom prst="rect">
          <a:avLst/>
        </a:prstGeom>
      </xdr:spPr>
    </xdr:pic>
    <xdr:clientData/>
  </xdr:twoCellAnchor>
  <xdr:twoCellAnchor editAs="oneCell">
    <xdr:from>
      <xdr:col>11</xdr:col>
      <xdr:colOff>0</xdr:colOff>
      <xdr:row>22</xdr:row>
      <xdr:rowOff>0</xdr:rowOff>
    </xdr:from>
    <xdr:to>
      <xdr:col>18</xdr:col>
      <xdr:colOff>232421</xdr:colOff>
      <xdr:row>22</xdr:row>
      <xdr:rowOff>2521527</xdr:rowOff>
    </xdr:to>
    <xdr:pic>
      <xdr:nvPicPr>
        <xdr:cNvPr id="287" name="Рисунок 286">
          <a:extLst>
            <a:ext uri="{FF2B5EF4-FFF2-40B4-BE49-F238E27FC236}">
              <a16:creationId xmlns:a16="http://schemas.microsoft.com/office/drawing/2014/main" id="{131E13BC-F2FB-4354-96FF-75B2D71632F2}"/>
            </a:ext>
          </a:extLst>
        </xdr:cNvPr>
        <xdr:cNvPicPr>
          <a:picLocks noChangeAspect="1"/>
        </xdr:cNvPicPr>
      </xdr:nvPicPr>
      <xdr:blipFill>
        <a:blip xmlns:r="http://schemas.openxmlformats.org/officeDocument/2006/relationships" r:embed="rId266"/>
        <a:stretch>
          <a:fillRect/>
        </a:stretch>
      </xdr:blipFill>
      <xdr:spPr>
        <a:xfrm>
          <a:off x="16126691" y="68926364"/>
          <a:ext cx="4499621" cy="2521527"/>
        </a:xfrm>
        <a:prstGeom prst="rect">
          <a:avLst/>
        </a:prstGeom>
      </xdr:spPr>
    </xdr:pic>
    <xdr:clientData/>
  </xdr:twoCellAnchor>
  <xdr:twoCellAnchor editAs="oneCell">
    <xdr:from>
      <xdr:col>11</xdr:col>
      <xdr:colOff>0</xdr:colOff>
      <xdr:row>23</xdr:row>
      <xdr:rowOff>0</xdr:rowOff>
    </xdr:from>
    <xdr:to>
      <xdr:col>14</xdr:col>
      <xdr:colOff>190675</xdr:colOff>
      <xdr:row>23</xdr:row>
      <xdr:rowOff>3055885</xdr:rowOff>
    </xdr:to>
    <xdr:pic>
      <xdr:nvPicPr>
        <xdr:cNvPr id="288" name="Рисунок 287">
          <a:extLst>
            <a:ext uri="{FF2B5EF4-FFF2-40B4-BE49-F238E27FC236}">
              <a16:creationId xmlns:a16="http://schemas.microsoft.com/office/drawing/2014/main" id="{EB7CE165-04B6-429E-A370-3DA6D2773C83}"/>
            </a:ext>
          </a:extLst>
        </xdr:cNvPr>
        <xdr:cNvPicPr>
          <a:picLocks noChangeAspect="1"/>
        </xdr:cNvPicPr>
      </xdr:nvPicPr>
      <xdr:blipFill>
        <a:blip xmlns:r="http://schemas.openxmlformats.org/officeDocument/2006/relationships" r:embed="rId267"/>
        <a:stretch>
          <a:fillRect/>
        </a:stretch>
      </xdr:blipFill>
      <xdr:spPr>
        <a:xfrm>
          <a:off x="16126691" y="71489455"/>
          <a:ext cx="2019475" cy="3055885"/>
        </a:xfrm>
        <a:prstGeom prst="rect">
          <a:avLst/>
        </a:prstGeom>
      </xdr:spPr>
    </xdr:pic>
    <xdr:clientData/>
  </xdr:twoCellAnchor>
  <xdr:twoCellAnchor editAs="oneCell">
    <xdr:from>
      <xdr:col>11</xdr:col>
      <xdr:colOff>0</xdr:colOff>
      <xdr:row>24</xdr:row>
      <xdr:rowOff>0</xdr:rowOff>
    </xdr:from>
    <xdr:to>
      <xdr:col>14</xdr:col>
      <xdr:colOff>465019</xdr:colOff>
      <xdr:row>24</xdr:row>
      <xdr:rowOff>3086367</xdr:rowOff>
    </xdr:to>
    <xdr:pic>
      <xdr:nvPicPr>
        <xdr:cNvPr id="289" name="Рисунок 288">
          <a:extLst>
            <a:ext uri="{FF2B5EF4-FFF2-40B4-BE49-F238E27FC236}">
              <a16:creationId xmlns:a16="http://schemas.microsoft.com/office/drawing/2014/main" id="{63AE1877-7B4A-46E6-82FA-69FBD323A619}"/>
            </a:ext>
          </a:extLst>
        </xdr:cNvPr>
        <xdr:cNvPicPr>
          <a:picLocks noChangeAspect="1"/>
        </xdr:cNvPicPr>
      </xdr:nvPicPr>
      <xdr:blipFill>
        <a:blip xmlns:r="http://schemas.openxmlformats.org/officeDocument/2006/relationships" r:embed="rId268"/>
        <a:stretch>
          <a:fillRect/>
        </a:stretch>
      </xdr:blipFill>
      <xdr:spPr>
        <a:xfrm>
          <a:off x="16126691" y="74620582"/>
          <a:ext cx="2293819" cy="3086367"/>
        </a:xfrm>
        <a:prstGeom prst="rect">
          <a:avLst/>
        </a:prstGeom>
      </xdr:spPr>
    </xdr:pic>
    <xdr:clientData/>
  </xdr:twoCellAnchor>
  <xdr:twoCellAnchor editAs="oneCell">
    <xdr:from>
      <xdr:col>11</xdr:col>
      <xdr:colOff>0</xdr:colOff>
      <xdr:row>25</xdr:row>
      <xdr:rowOff>0</xdr:rowOff>
    </xdr:from>
    <xdr:to>
      <xdr:col>17</xdr:col>
      <xdr:colOff>45626</xdr:colOff>
      <xdr:row>25</xdr:row>
      <xdr:rowOff>2493818</xdr:rowOff>
    </xdr:to>
    <xdr:pic>
      <xdr:nvPicPr>
        <xdr:cNvPr id="290" name="Рисунок 289">
          <a:extLst>
            <a:ext uri="{FF2B5EF4-FFF2-40B4-BE49-F238E27FC236}">
              <a16:creationId xmlns:a16="http://schemas.microsoft.com/office/drawing/2014/main" id="{4A16B97E-3852-41B3-9186-3B21FF8CC5E1}"/>
            </a:ext>
          </a:extLst>
        </xdr:cNvPr>
        <xdr:cNvPicPr>
          <a:picLocks noChangeAspect="1"/>
        </xdr:cNvPicPr>
      </xdr:nvPicPr>
      <xdr:blipFill>
        <a:blip xmlns:r="http://schemas.openxmlformats.org/officeDocument/2006/relationships" r:embed="rId269"/>
        <a:stretch>
          <a:fillRect/>
        </a:stretch>
      </xdr:blipFill>
      <xdr:spPr>
        <a:xfrm>
          <a:off x="16126691" y="77751709"/>
          <a:ext cx="3703226" cy="2493818"/>
        </a:xfrm>
        <a:prstGeom prst="rect">
          <a:avLst/>
        </a:prstGeom>
      </xdr:spPr>
    </xdr:pic>
    <xdr:clientData/>
  </xdr:twoCellAnchor>
  <xdr:twoCellAnchor editAs="oneCell">
    <xdr:from>
      <xdr:col>11</xdr:col>
      <xdr:colOff>-1</xdr:colOff>
      <xdr:row>25</xdr:row>
      <xdr:rowOff>2563090</xdr:rowOff>
    </xdr:from>
    <xdr:to>
      <xdr:col>16</xdr:col>
      <xdr:colOff>484908</xdr:colOff>
      <xdr:row>26</xdr:row>
      <xdr:rowOff>3723876</xdr:rowOff>
    </xdr:to>
    <xdr:pic>
      <xdr:nvPicPr>
        <xdr:cNvPr id="291" name="Рисунок 290">
          <a:extLst>
            <a:ext uri="{FF2B5EF4-FFF2-40B4-BE49-F238E27FC236}">
              <a16:creationId xmlns:a16="http://schemas.microsoft.com/office/drawing/2014/main" id="{DBBC2D54-24CD-43CE-91D1-CF115E439111}"/>
            </a:ext>
          </a:extLst>
        </xdr:cNvPr>
        <xdr:cNvPicPr>
          <a:picLocks noChangeAspect="1"/>
        </xdr:cNvPicPr>
      </xdr:nvPicPr>
      <xdr:blipFill>
        <a:blip xmlns:r="http://schemas.openxmlformats.org/officeDocument/2006/relationships" r:embed="rId270"/>
        <a:stretch>
          <a:fillRect/>
        </a:stretch>
      </xdr:blipFill>
      <xdr:spPr>
        <a:xfrm>
          <a:off x="16126690" y="80314799"/>
          <a:ext cx="3532909" cy="3723877"/>
        </a:xfrm>
        <a:prstGeom prst="rect">
          <a:avLst/>
        </a:prstGeom>
      </xdr:spPr>
    </xdr:pic>
    <xdr:clientData/>
  </xdr:twoCellAnchor>
  <xdr:twoCellAnchor editAs="oneCell">
    <xdr:from>
      <xdr:col>11</xdr:col>
      <xdr:colOff>0</xdr:colOff>
      <xdr:row>27</xdr:row>
      <xdr:rowOff>0</xdr:rowOff>
    </xdr:from>
    <xdr:to>
      <xdr:col>18</xdr:col>
      <xdr:colOff>286797</xdr:colOff>
      <xdr:row>27</xdr:row>
      <xdr:rowOff>3562350</xdr:rowOff>
    </xdr:to>
    <xdr:pic>
      <xdr:nvPicPr>
        <xdr:cNvPr id="292" name="Рисунок 291">
          <a:extLst>
            <a:ext uri="{FF2B5EF4-FFF2-40B4-BE49-F238E27FC236}">
              <a16:creationId xmlns:a16="http://schemas.microsoft.com/office/drawing/2014/main" id="{DC6A93F7-08A2-40A3-90C4-0B348164DBB1}"/>
            </a:ext>
          </a:extLst>
        </xdr:cNvPr>
        <xdr:cNvPicPr>
          <a:picLocks noChangeAspect="1"/>
        </xdr:cNvPicPr>
      </xdr:nvPicPr>
      <xdr:blipFill>
        <a:blip xmlns:r="http://schemas.openxmlformats.org/officeDocument/2006/relationships" r:embed="rId271"/>
        <a:stretch>
          <a:fillRect/>
        </a:stretch>
      </xdr:blipFill>
      <xdr:spPr>
        <a:xfrm>
          <a:off x="16135350" y="84105750"/>
          <a:ext cx="4553997" cy="3562350"/>
        </a:xfrm>
        <a:prstGeom prst="rect">
          <a:avLst/>
        </a:prstGeom>
      </xdr:spPr>
    </xdr:pic>
    <xdr:clientData/>
  </xdr:twoCellAnchor>
  <xdr:twoCellAnchor editAs="oneCell">
    <xdr:from>
      <xdr:col>11</xdr:col>
      <xdr:colOff>0</xdr:colOff>
      <xdr:row>28</xdr:row>
      <xdr:rowOff>0</xdr:rowOff>
    </xdr:from>
    <xdr:to>
      <xdr:col>17</xdr:col>
      <xdr:colOff>114627</xdr:colOff>
      <xdr:row>28</xdr:row>
      <xdr:rowOff>2522439</xdr:rowOff>
    </xdr:to>
    <xdr:pic>
      <xdr:nvPicPr>
        <xdr:cNvPr id="293" name="Рисунок 292">
          <a:extLst>
            <a:ext uri="{FF2B5EF4-FFF2-40B4-BE49-F238E27FC236}">
              <a16:creationId xmlns:a16="http://schemas.microsoft.com/office/drawing/2014/main" id="{7D2DE49E-82A4-47E7-B019-AF2DEA85C77D}"/>
            </a:ext>
          </a:extLst>
        </xdr:cNvPr>
        <xdr:cNvPicPr>
          <a:picLocks noChangeAspect="1"/>
        </xdr:cNvPicPr>
      </xdr:nvPicPr>
      <xdr:blipFill>
        <a:blip xmlns:r="http://schemas.openxmlformats.org/officeDocument/2006/relationships" r:embed="rId272"/>
        <a:stretch>
          <a:fillRect/>
        </a:stretch>
      </xdr:blipFill>
      <xdr:spPr>
        <a:xfrm>
          <a:off x="16126691" y="87796255"/>
          <a:ext cx="3772227" cy="2522439"/>
        </a:xfrm>
        <a:prstGeom prst="rect">
          <a:avLst/>
        </a:prstGeom>
      </xdr:spPr>
    </xdr:pic>
    <xdr:clientData/>
  </xdr:twoCellAnchor>
  <xdr:twoCellAnchor editAs="oneCell">
    <xdr:from>
      <xdr:col>11</xdr:col>
      <xdr:colOff>0</xdr:colOff>
      <xdr:row>29</xdr:row>
      <xdr:rowOff>0</xdr:rowOff>
    </xdr:from>
    <xdr:to>
      <xdr:col>15</xdr:col>
      <xdr:colOff>74750</xdr:colOff>
      <xdr:row>29</xdr:row>
      <xdr:rowOff>3241964</xdr:rowOff>
    </xdr:to>
    <xdr:pic>
      <xdr:nvPicPr>
        <xdr:cNvPr id="294" name="Рисунок 293">
          <a:extLst>
            <a:ext uri="{FF2B5EF4-FFF2-40B4-BE49-F238E27FC236}">
              <a16:creationId xmlns:a16="http://schemas.microsoft.com/office/drawing/2014/main" id="{596E595B-F14C-44A2-9D5E-EBE236EA5B8D}"/>
            </a:ext>
          </a:extLst>
        </xdr:cNvPr>
        <xdr:cNvPicPr>
          <a:picLocks noChangeAspect="1"/>
        </xdr:cNvPicPr>
      </xdr:nvPicPr>
      <xdr:blipFill>
        <a:blip xmlns:r="http://schemas.openxmlformats.org/officeDocument/2006/relationships" r:embed="rId273"/>
        <a:stretch>
          <a:fillRect/>
        </a:stretch>
      </xdr:blipFill>
      <xdr:spPr>
        <a:xfrm>
          <a:off x="16126691" y="90359345"/>
          <a:ext cx="2513150" cy="3241964"/>
        </a:xfrm>
        <a:prstGeom prst="rect">
          <a:avLst/>
        </a:prstGeom>
      </xdr:spPr>
    </xdr:pic>
    <xdr:clientData/>
  </xdr:twoCellAnchor>
  <xdr:twoCellAnchor editAs="oneCell">
    <xdr:from>
      <xdr:col>11</xdr:col>
      <xdr:colOff>0</xdr:colOff>
      <xdr:row>30</xdr:row>
      <xdr:rowOff>0</xdr:rowOff>
    </xdr:from>
    <xdr:to>
      <xdr:col>16</xdr:col>
      <xdr:colOff>564193</xdr:colOff>
      <xdr:row>30</xdr:row>
      <xdr:rowOff>2133785</xdr:rowOff>
    </xdr:to>
    <xdr:pic>
      <xdr:nvPicPr>
        <xdr:cNvPr id="295" name="Рисунок 294">
          <a:extLst>
            <a:ext uri="{FF2B5EF4-FFF2-40B4-BE49-F238E27FC236}">
              <a16:creationId xmlns:a16="http://schemas.microsoft.com/office/drawing/2014/main" id="{9BC62CEE-935F-4935-8283-F7002C330F16}"/>
            </a:ext>
          </a:extLst>
        </xdr:cNvPr>
        <xdr:cNvPicPr>
          <a:picLocks noChangeAspect="1"/>
        </xdr:cNvPicPr>
      </xdr:nvPicPr>
      <xdr:blipFill>
        <a:blip xmlns:r="http://schemas.openxmlformats.org/officeDocument/2006/relationships" r:embed="rId274"/>
        <a:stretch>
          <a:fillRect/>
        </a:stretch>
      </xdr:blipFill>
      <xdr:spPr>
        <a:xfrm>
          <a:off x="16126691" y="93629018"/>
          <a:ext cx="3612193" cy="2133785"/>
        </a:xfrm>
        <a:prstGeom prst="rect">
          <a:avLst/>
        </a:prstGeom>
      </xdr:spPr>
    </xdr:pic>
    <xdr:clientData/>
  </xdr:twoCellAnchor>
  <xdr:twoCellAnchor editAs="oneCell">
    <xdr:from>
      <xdr:col>11</xdr:col>
      <xdr:colOff>0</xdr:colOff>
      <xdr:row>31</xdr:row>
      <xdr:rowOff>0</xdr:rowOff>
    </xdr:from>
    <xdr:to>
      <xdr:col>17</xdr:col>
      <xdr:colOff>480010</xdr:colOff>
      <xdr:row>31</xdr:row>
      <xdr:rowOff>3463637</xdr:rowOff>
    </xdr:to>
    <xdr:pic>
      <xdr:nvPicPr>
        <xdr:cNvPr id="296" name="Рисунок 295">
          <a:extLst>
            <a:ext uri="{FF2B5EF4-FFF2-40B4-BE49-F238E27FC236}">
              <a16:creationId xmlns:a16="http://schemas.microsoft.com/office/drawing/2014/main" id="{E3A9C401-B72E-4B60-B860-FCB37798E726}"/>
            </a:ext>
          </a:extLst>
        </xdr:cNvPr>
        <xdr:cNvPicPr>
          <a:picLocks noChangeAspect="1"/>
        </xdr:cNvPicPr>
      </xdr:nvPicPr>
      <xdr:blipFill>
        <a:blip xmlns:r="http://schemas.openxmlformats.org/officeDocument/2006/relationships" r:embed="rId275"/>
        <a:stretch>
          <a:fillRect/>
        </a:stretch>
      </xdr:blipFill>
      <xdr:spPr>
        <a:xfrm>
          <a:off x="16126691" y="96732436"/>
          <a:ext cx="4137610" cy="3463637"/>
        </a:xfrm>
        <a:prstGeom prst="rect">
          <a:avLst/>
        </a:prstGeom>
      </xdr:spPr>
    </xdr:pic>
    <xdr:clientData/>
  </xdr:twoCellAnchor>
  <xdr:twoCellAnchor editAs="oneCell">
    <xdr:from>
      <xdr:col>11</xdr:col>
      <xdr:colOff>0</xdr:colOff>
      <xdr:row>32</xdr:row>
      <xdr:rowOff>0</xdr:rowOff>
    </xdr:from>
    <xdr:to>
      <xdr:col>13</xdr:col>
      <xdr:colOff>586897</xdr:colOff>
      <xdr:row>32</xdr:row>
      <xdr:rowOff>2987299</xdr:rowOff>
    </xdr:to>
    <xdr:pic>
      <xdr:nvPicPr>
        <xdr:cNvPr id="297" name="Рисунок 296">
          <a:extLst>
            <a:ext uri="{FF2B5EF4-FFF2-40B4-BE49-F238E27FC236}">
              <a16:creationId xmlns:a16="http://schemas.microsoft.com/office/drawing/2014/main" id="{BC0629D0-9782-4127-A3C1-B01091F7CD95}"/>
            </a:ext>
          </a:extLst>
        </xdr:cNvPr>
        <xdr:cNvPicPr>
          <a:picLocks noChangeAspect="1"/>
        </xdr:cNvPicPr>
      </xdr:nvPicPr>
      <xdr:blipFill>
        <a:blip xmlns:r="http://schemas.openxmlformats.org/officeDocument/2006/relationships" r:embed="rId276"/>
        <a:stretch>
          <a:fillRect/>
        </a:stretch>
      </xdr:blipFill>
      <xdr:spPr>
        <a:xfrm>
          <a:off x="16126691" y="100237636"/>
          <a:ext cx="1806097" cy="2987299"/>
        </a:xfrm>
        <a:prstGeom prst="rect">
          <a:avLst/>
        </a:prstGeom>
      </xdr:spPr>
    </xdr:pic>
    <xdr:clientData/>
  </xdr:twoCellAnchor>
  <xdr:twoCellAnchor editAs="oneCell">
    <xdr:from>
      <xdr:col>11</xdr:col>
      <xdr:colOff>0</xdr:colOff>
      <xdr:row>33</xdr:row>
      <xdr:rowOff>0</xdr:rowOff>
    </xdr:from>
    <xdr:to>
      <xdr:col>15</xdr:col>
      <xdr:colOff>556520</xdr:colOff>
      <xdr:row>33</xdr:row>
      <xdr:rowOff>1851820</xdr:rowOff>
    </xdr:to>
    <xdr:pic>
      <xdr:nvPicPr>
        <xdr:cNvPr id="298" name="Рисунок 297">
          <a:extLst>
            <a:ext uri="{FF2B5EF4-FFF2-40B4-BE49-F238E27FC236}">
              <a16:creationId xmlns:a16="http://schemas.microsoft.com/office/drawing/2014/main" id="{EFBDDAEC-7437-4692-86F6-CE8E5A79B1A0}"/>
            </a:ext>
          </a:extLst>
        </xdr:cNvPr>
        <xdr:cNvPicPr>
          <a:picLocks noChangeAspect="1"/>
        </xdr:cNvPicPr>
      </xdr:nvPicPr>
      <xdr:blipFill>
        <a:blip xmlns:r="http://schemas.openxmlformats.org/officeDocument/2006/relationships" r:embed="rId277"/>
        <a:stretch>
          <a:fillRect/>
        </a:stretch>
      </xdr:blipFill>
      <xdr:spPr>
        <a:xfrm>
          <a:off x="16126691" y="103257927"/>
          <a:ext cx="2994920" cy="1851820"/>
        </a:xfrm>
        <a:prstGeom prst="rect">
          <a:avLst/>
        </a:prstGeom>
      </xdr:spPr>
    </xdr:pic>
    <xdr:clientData/>
  </xdr:twoCellAnchor>
  <xdr:twoCellAnchor editAs="oneCell">
    <xdr:from>
      <xdr:col>11</xdr:col>
      <xdr:colOff>0</xdr:colOff>
      <xdr:row>34</xdr:row>
      <xdr:rowOff>0</xdr:rowOff>
    </xdr:from>
    <xdr:to>
      <xdr:col>18</xdr:col>
      <xdr:colOff>76576</xdr:colOff>
      <xdr:row>34</xdr:row>
      <xdr:rowOff>3033023</xdr:rowOff>
    </xdr:to>
    <xdr:pic>
      <xdr:nvPicPr>
        <xdr:cNvPr id="299" name="Рисунок 298">
          <a:extLst>
            <a:ext uri="{FF2B5EF4-FFF2-40B4-BE49-F238E27FC236}">
              <a16:creationId xmlns:a16="http://schemas.microsoft.com/office/drawing/2014/main" id="{C444E5EB-0B22-4F64-BBB3-EE4C611F2A25}"/>
            </a:ext>
          </a:extLst>
        </xdr:cNvPr>
        <xdr:cNvPicPr>
          <a:picLocks noChangeAspect="1"/>
        </xdr:cNvPicPr>
      </xdr:nvPicPr>
      <xdr:blipFill>
        <a:blip xmlns:r="http://schemas.openxmlformats.org/officeDocument/2006/relationships" r:embed="rId278"/>
        <a:stretch>
          <a:fillRect/>
        </a:stretch>
      </xdr:blipFill>
      <xdr:spPr>
        <a:xfrm>
          <a:off x="16126691" y="105211418"/>
          <a:ext cx="4343776" cy="3033023"/>
        </a:xfrm>
        <a:prstGeom prst="rect">
          <a:avLst/>
        </a:prstGeom>
      </xdr:spPr>
    </xdr:pic>
    <xdr:clientData/>
  </xdr:twoCellAnchor>
  <xdr:twoCellAnchor editAs="oneCell">
    <xdr:from>
      <xdr:col>11</xdr:col>
      <xdr:colOff>0</xdr:colOff>
      <xdr:row>35</xdr:row>
      <xdr:rowOff>0</xdr:rowOff>
    </xdr:from>
    <xdr:to>
      <xdr:col>18</xdr:col>
      <xdr:colOff>370</xdr:colOff>
      <xdr:row>35</xdr:row>
      <xdr:rowOff>3406435</xdr:rowOff>
    </xdr:to>
    <xdr:pic>
      <xdr:nvPicPr>
        <xdr:cNvPr id="300" name="Рисунок 299">
          <a:extLst>
            <a:ext uri="{FF2B5EF4-FFF2-40B4-BE49-F238E27FC236}">
              <a16:creationId xmlns:a16="http://schemas.microsoft.com/office/drawing/2014/main" id="{E483587E-5A3D-40DE-9586-0BED967EB708}"/>
            </a:ext>
          </a:extLst>
        </xdr:cNvPr>
        <xdr:cNvPicPr>
          <a:picLocks noChangeAspect="1"/>
        </xdr:cNvPicPr>
      </xdr:nvPicPr>
      <xdr:blipFill>
        <a:blip xmlns:r="http://schemas.openxmlformats.org/officeDocument/2006/relationships" r:embed="rId279"/>
        <a:stretch>
          <a:fillRect/>
        </a:stretch>
      </xdr:blipFill>
      <xdr:spPr>
        <a:xfrm>
          <a:off x="16126691" y="108300982"/>
          <a:ext cx="4267570" cy="3406435"/>
        </a:xfrm>
        <a:prstGeom prst="rect">
          <a:avLst/>
        </a:prstGeom>
      </xdr:spPr>
    </xdr:pic>
    <xdr:clientData/>
  </xdr:twoCellAnchor>
  <xdr:twoCellAnchor editAs="oneCell">
    <xdr:from>
      <xdr:col>11</xdr:col>
      <xdr:colOff>15565</xdr:colOff>
      <xdr:row>36</xdr:row>
      <xdr:rowOff>96982</xdr:rowOff>
    </xdr:from>
    <xdr:to>
      <xdr:col>15</xdr:col>
      <xdr:colOff>72920</xdr:colOff>
      <xdr:row>36</xdr:row>
      <xdr:rowOff>4294910</xdr:rowOff>
    </xdr:to>
    <xdr:pic>
      <xdr:nvPicPr>
        <xdr:cNvPr id="301" name="Рисунок 300">
          <a:extLst>
            <a:ext uri="{FF2B5EF4-FFF2-40B4-BE49-F238E27FC236}">
              <a16:creationId xmlns:a16="http://schemas.microsoft.com/office/drawing/2014/main" id="{F231A0B7-6BF6-4090-883D-08462D5A6C67}"/>
            </a:ext>
          </a:extLst>
        </xdr:cNvPr>
        <xdr:cNvPicPr>
          <a:picLocks noChangeAspect="1"/>
        </xdr:cNvPicPr>
      </xdr:nvPicPr>
      <xdr:blipFill>
        <a:blip xmlns:r="http://schemas.openxmlformats.org/officeDocument/2006/relationships" r:embed="rId280"/>
        <a:stretch>
          <a:fillRect/>
        </a:stretch>
      </xdr:blipFill>
      <xdr:spPr>
        <a:xfrm>
          <a:off x="16142256" y="111958582"/>
          <a:ext cx="2495755" cy="4197928"/>
        </a:xfrm>
        <a:prstGeom prst="rect">
          <a:avLst/>
        </a:prstGeom>
      </xdr:spPr>
    </xdr:pic>
    <xdr:clientData/>
  </xdr:twoCellAnchor>
  <xdr:twoCellAnchor editAs="oneCell">
    <xdr:from>
      <xdr:col>11</xdr:col>
      <xdr:colOff>0</xdr:colOff>
      <xdr:row>37</xdr:row>
      <xdr:rowOff>0</xdr:rowOff>
    </xdr:from>
    <xdr:to>
      <xdr:col>15</xdr:col>
      <xdr:colOff>190728</xdr:colOff>
      <xdr:row>37</xdr:row>
      <xdr:rowOff>2728196</xdr:rowOff>
    </xdr:to>
    <xdr:pic>
      <xdr:nvPicPr>
        <xdr:cNvPr id="302" name="Рисунок 301">
          <a:extLst>
            <a:ext uri="{FF2B5EF4-FFF2-40B4-BE49-F238E27FC236}">
              <a16:creationId xmlns:a16="http://schemas.microsoft.com/office/drawing/2014/main" id="{BB692336-47CA-4CAA-A014-27F44C2F8AC3}"/>
            </a:ext>
          </a:extLst>
        </xdr:cNvPr>
        <xdr:cNvPicPr>
          <a:picLocks noChangeAspect="1"/>
        </xdr:cNvPicPr>
      </xdr:nvPicPr>
      <xdr:blipFill>
        <a:blip xmlns:r="http://schemas.openxmlformats.org/officeDocument/2006/relationships" r:embed="rId281"/>
        <a:stretch>
          <a:fillRect/>
        </a:stretch>
      </xdr:blipFill>
      <xdr:spPr>
        <a:xfrm>
          <a:off x="16126691" y="116336618"/>
          <a:ext cx="2629128" cy="2728196"/>
        </a:xfrm>
        <a:prstGeom prst="rect">
          <a:avLst/>
        </a:prstGeom>
      </xdr:spPr>
    </xdr:pic>
    <xdr:clientData/>
  </xdr:twoCellAnchor>
  <xdr:twoCellAnchor editAs="oneCell">
    <xdr:from>
      <xdr:col>11</xdr:col>
      <xdr:colOff>1</xdr:colOff>
      <xdr:row>38</xdr:row>
      <xdr:rowOff>0</xdr:rowOff>
    </xdr:from>
    <xdr:to>
      <xdr:col>17</xdr:col>
      <xdr:colOff>166255</xdr:colOff>
      <xdr:row>39</xdr:row>
      <xdr:rowOff>6894</xdr:rowOff>
    </xdr:to>
    <xdr:pic>
      <xdr:nvPicPr>
        <xdr:cNvPr id="303" name="Рисунок 302">
          <a:extLst>
            <a:ext uri="{FF2B5EF4-FFF2-40B4-BE49-F238E27FC236}">
              <a16:creationId xmlns:a16="http://schemas.microsoft.com/office/drawing/2014/main" id="{1BDD0E3B-B0A1-4D4E-AD83-72D999D4D9A3}"/>
            </a:ext>
          </a:extLst>
        </xdr:cNvPr>
        <xdr:cNvPicPr>
          <a:picLocks noChangeAspect="1"/>
        </xdr:cNvPicPr>
      </xdr:nvPicPr>
      <xdr:blipFill>
        <a:blip xmlns:r="http://schemas.openxmlformats.org/officeDocument/2006/relationships" r:embed="rId282"/>
        <a:stretch>
          <a:fillRect/>
        </a:stretch>
      </xdr:blipFill>
      <xdr:spPr>
        <a:xfrm>
          <a:off x="16126692" y="119440036"/>
          <a:ext cx="3823854" cy="2930203"/>
        </a:xfrm>
        <a:prstGeom prst="rect">
          <a:avLst/>
        </a:prstGeom>
      </xdr:spPr>
    </xdr:pic>
    <xdr:clientData/>
  </xdr:twoCellAnchor>
  <xdr:twoCellAnchor editAs="oneCell">
    <xdr:from>
      <xdr:col>11</xdr:col>
      <xdr:colOff>0</xdr:colOff>
      <xdr:row>39</xdr:row>
      <xdr:rowOff>0</xdr:rowOff>
    </xdr:from>
    <xdr:to>
      <xdr:col>17</xdr:col>
      <xdr:colOff>122248</xdr:colOff>
      <xdr:row>39</xdr:row>
      <xdr:rowOff>2537680</xdr:rowOff>
    </xdr:to>
    <xdr:pic>
      <xdr:nvPicPr>
        <xdr:cNvPr id="304" name="Рисунок 303">
          <a:extLst>
            <a:ext uri="{FF2B5EF4-FFF2-40B4-BE49-F238E27FC236}">
              <a16:creationId xmlns:a16="http://schemas.microsoft.com/office/drawing/2014/main" id="{A795E201-7666-4A77-8185-E32FE262CEF7}"/>
            </a:ext>
          </a:extLst>
        </xdr:cNvPr>
        <xdr:cNvPicPr>
          <a:picLocks noChangeAspect="1"/>
        </xdr:cNvPicPr>
      </xdr:nvPicPr>
      <xdr:blipFill>
        <a:blip xmlns:r="http://schemas.openxmlformats.org/officeDocument/2006/relationships" r:embed="rId283"/>
        <a:stretch>
          <a:fillRect/>
        </a:stretch>
      </xdr:blipFill>
      <xdr:spPr>
        <a:xfrm>
          <a:off x="16126691" y="122363345"/>
          <a:ext cx="3779848" cy="2537680"/>
        </a:xfrm>
        <a:prstGeom prst="rect">
          <a:avLst/>
        </a:prstGeom>
      </xdr:spPr>
    </xdr:pic>
    <xdr:clientData/>
  </xdr:twoCellAnchor>
  <xdr:twoCellAnchor editAs="oneCell">
    <xdr:from>
      <xdr:col>11</xdr:col>
      <xdr:colOff>55418</xdr:colOff>
      <xdr:row>40</xdr:row>
      <xdr:rowOff>0</xdr:rowOff>
    </xdr:from>
    <xdr:to>
      <xdr:col>14</xdr:col>
      <xdr:colOff>488594</xdr:colOff>
      <xdr:row>40</xdr:row>
      <xdr:rowOff>2876423</xdr:rowOff>
    </xdr:to>
    <xdr:pic>
      <xdr:nvPicPr>
        <xdr:cNvPr id="305" name="Рисунок 304">
          <a:extLst>
            <a:ext uri="{FF2B5EF4-FFF2-40B4-BE49-F238E27FC236}">
              <a16:creationId xmlns:a16="http://schemas.microsoft.com/office/drawing/2014/main" id="{8A8F64FD-8926-4331-B59A-6145CE78F8BC}"/>
            </a:ext>
          </a:extLst>
        </xdr:cNvPr>
        <xdr:cNvPicPr>
          <a:picLocks noChangeAspect="1"/>
        </xdr:cNvPicPr>
      </xdr:nvPicPr>
      <xdr:blipFill>
        <a:blip xmlns:r="http://schemas.openxmlformats.org/officeDocument/2006/relationships" r:embed="rId284"/>
        <a:stretch>
          <a:fillRect/>
        </a:stretch>
      </xdr:blipFill>
      <xdr:spPr>
        <a:xfrm>
          <a:off x="16182109" y="125106545"/>
          <a:ext cx="2261976" cy="2876423"/>
        </a:xfrm>
        <a:prstGeom prst="rect">
          <a:avLst/>
        </a:prstGeom>
      </xdr:spPr>
    </xdr:pic>
    <xdr:clientData/>
  </xdr:twoCellAnchor>
  <xdr:twoCellAnchor editAs="oneCell">
    <xdr:from>
      <xdr:col>11</xdr:col>
      <xdr:colOff>0</xdr:colOff>
      <xdr:row>41</xdr:row>
      <xdr:rowOff>0</xdr:rowOff>
    </xdr:from>
    <xdr:to>
      <xdr:col>18</xdr:col>
      <xdr:colOff>564299</xdr:colOff>
      <xdr:row>41</xdr:row>
      <xdr:rowOff>2171888</xdr:rowOff>
    </xdr:to>
    <xdr:pic>
      <xdr:nvPicPr>
        <xdr:cNvPr id="306" name="Рисунок 305">
          <a:extLst>
            <a:ext uri="{FF2B5EF4-FFF2-40B4-BE49-F238E27FC236}">
              <a16:creationId xmlns:a16="http://schemas.microsoft.com/office/drawing/2014/main" id="{B8214406-944E-472E-8899-99F8E1A32F2C}"/>
            </a:ext>
          </a:extLst>
        </xdr:cNvPr>
        <xdr:cNvPicPr>
          <a:picLocks noChangeAspect="1"/>
        </xdr:cNvPicPr>
      </xdr:nvPicPr>
      <xdr:blipFill>
        <a:blip xmlns:r="http://schemas.openxmlformats.org/officeDocument/2006/relationships" r:embed="rId285"/>
        <a:stretch>
          <a:fillRect/>
        </a:stretch>
      </xdr:blipFill>
      <xdr:spPr>
        <a:xfrm>
          <a:off x="16126691" y="128057564"/>
          <a:ext cx="4831499" cy="2171888"/>
        </a:xfrm>
        <a:prstGeom prst="rect">
          <a:avLst/>
        </a:prstGeom>
      </xdr:spPr>
    </xdr:pic>
    <xdr:clientData/>
  </xdr:twoCellAnchor>
  <xdr:twoCellAnchor editAs="oneCell">
    <xdr:from>
      <xdr:col>11</xdr:col>
      <xdr:colOff>0</xdr:colOff>
      <xdr:row>42</xdr:row>
      <xdr:rowOff>0</xdr:rowOff>
    </xdr:from>
    <xdr:to>
      <xdr:col>19</xdr:col>
      <xdr:colOff>511007</xdr:colOff>
      <xdr:row>42</xdr:row>
      <xdr:rowOff>2690093</xdr:rowOff>
    </xdr:to>
    <xdr:pic>
      <xdr:nvPicPr>
        <xdr:cNvPr id="307" name="Рисунок 306">
          <a:extLst>
            <a:ext uri="{FF2B5EF4-FFF2-40B4-BE49-F238E27FC236}">
              <a16:creationId xmlns:a16="http://schemas.microsoft.com/office/drawing/2014/main" id="{9168248A-C966-44E2-A609-9F3DDB7A74B4}"/>
            </a:ext>
          </a:extLst>
        </xdr:cNvPr>
        <xdr:cNvPicPr>
          <a:picLocks noChangeAspect="1"/>
        </xdr:cNvPicPr>
      </xdr:nvPicPr>
      <xdr:blipFill>
        <a:blip xmlns:r="http://schemas.openxmlformats.org/officeDocument/2006/relationships" r:embed="rId286"/>
        <a:stretch>
          <a:fillRect/>
        </a:stretch>
      </xdr:blipFill>
      <xdr:spPr>
        <a:xfrm>
          <a:off x="16109576" y="130597835"/>
          <a:ext cx="5387807" cy="2690093"/>
        </a:xfrm>
        <a:prstGeom prst="rect">
          <a:avLst/>
        </a:prstGeom>
      </xdr:spPr>
    </xdr:pic>
    <xdr:clientData/>
  </xdr:twoCellAnchor>
  <xdr:twoCellAnchor editAs="oneCell">
    <xdr:from>
      <xdr:col>11</xdr:col>
      <xdr:colOff>0</xdr:colOff>
      <xdr:row>43</xdr:row>
      <xdr:rowOff>0</xdr:rowOff>
    </xdr:from>
    <xdr:to>
      <xdr:col>21</xdr:col>
      <xdr:colOff>378995</xdr:colOff>
      <xdr:row>43</xdr:row>
      <xdr:rowOff>2662518</xdr:rowOff>
    </xdr:to>
    <xdr:pic>
      <xdr:nvPicPr>
        <xdr:cNvPr id="308" name="Рисунок 307">
          <a:extLst>
            <a:ext uri="{FF2B5EF4-FFF2-40B4-BE49-F238E27FC236}">
              <a16:creationId xmlns:a16="http://schemas.microsoft.com/office/drawing/2014/main" id="{3F3BC906-4722-4071-A0B2-B5F020E1F8FD}"/>
            </a:ext>
          </a:extLst>
        </xdr:cNvPr>
        <xdr:cNvPicPr>
          <a:picLocks noChangeAspect="1"/>
        </xdr:cNvPicPr>
      </xdr:nvPicPr>
      <xdr:blipFill>
        <a:blip xmlns:r="http://schemas.openxmlformats.org/officeDocument/2006/relationships" r:embed="rId287"/>
        <a:stretch>
          <a:fillRect/>
        </a:stretch>
      </xdr:blipFill>
      <xdr:spPr>
        <a:xfrm>
          <a:off x="16109576" y="133305176"/>
          <a:ext cx="6474995" cy="2662518"/>
        </a:xfrm>
        <a:prstGeom prst="rect">
          <a:avLst/>
        </a:prstGeom>
      </xdr:spPr>
    </xdr:pic>
    <xdr:clientData/>
  </xdr:twoCellAnchor>
  <xdr:twoCellAnchor editAs="oneCell">
    <xdr:from>
      <xdr:col>11</xdr:col>
      <xdr:colOff>1</xdr:colOff>
      <xdr:row>44</xdr:row>
      <xdr:rowOff>0</xdr:rowOff>
    </xdr:from>
    <xdr:to>
      <xdr:col>14</xdr:col>
      <xdr:colOff>275853</xdr:colOff>
      <xdr:row>44</xdr:row>
      <xdr:rowOff>2035628</xdr:rowOff>
    </xdr:to>
    <xdr:pic>
      <xdr:nvPicPr>
        <xdr:cNvPr id="309" name="Рисунок 308">
          <a:extLst>
            <a:ext uri="{FF2B5EF4-FFF2-40B4-BE49-F238E27FC236}">
              <a16:creationId xmlns:a16="http://schemas.microsoft.com/office/drawing/2014/main" id="{07DF84C7-8669-4FD3-9EE3-0BB323EF4D9D}"/>
            </a:ext>
          </a:extLst>
        </xdr:cNvPr>
        <xdr:cNvPicPr>
          <a:picLocks noChangeAspect="1"/>
        </xdr:cNvPicPr>
      </xdr:nvPicPr>
      <xdr:blipFill>
        <a:blip xmlns:r="http://schemas.openxmlformats.org/officeDocument/2006/relationships" r:embed="rId288"/>
        <a:stretch>
          <a:fillRect/>
        </a:stretch>
      </xdr:blipFill>
      <xdr:spPr>
        <a:xfrm>
          <a:off x="16121744" y="136452429"/>
          <a:ext cx="2104652" cy="2035628"/>
        </a:xfrm>
        <a:prstGeom prst="rect">
          <a:avLst/>
        </a:prstGeom>
      </xdr:spPr>
    </xdr:pic>
    <xdr:clientData/>
  </xdr:twoCellAnchor>
  <xdr:twoCellAnchor editAs="oneCell">
    <xdr:from>
      <xdr:col>11</xdr:col>
      <xdr:colOff>0</xdr:colOff>
      <xdr:row>45</xdr:row>
      <xdr:rowOff>0</xdr:rowOff>
    </xdr:from>
    <xdr:to>
      <xdr:col>15</xdr:col>
      <xdr:colOff>460389</xdr:colOff>
      <xdr:row>45</xdr:row>
      <xdr:rowOff>2917371</xdr:rowOff>
    </xdr:to>
    <xdr:pic>
      <xdr:nvPicPr>
        <xdr:cNvPr id="310" name="Рисунок 309">
          <a:extLst>
            <a:ext uri="{FF2B5EF4-FFF2-40B4-BE49-F238E27FC236}">
              <a16:creationId xmlns:a16="http://schemas.microsoft.com/office/drawing/2014/main" id="{778AAE3E-971A-4A23-9EB7-3650B38F2F3F}"/>
            </a:ext>
          </a:extLst>
        </xdr:cNvPr>
        <xdr:cNvPicPr>
          <a:picLocks noChangeAspect="1"/>
        </xdr:cNvPicPr>
      </xdr:nvPicPr>
      <xdr:blipFill>
        <a:blip xmlns:r="http://schemas.openxmlformats.org/officeDocument/2006/relationships" r:embed="rId289"/>
        <a:stretch>
          <a:fillRect/>
        </a:stretch>
      </xdr:blipFill>
      <xdr:spPr>
        <a:xfrm>
          <a:off x="16121743" y="138531600"/>
          <a:ext cx="2898789" cy="2917371"/>
        </a:xfrm>
        <a:prstGeom prst="rect">
          <a:avLst/>
        </a:prstGeom>
      </xdr:spPr>
    </xdr:pic>
    <xdr:clientData/>
  </xdr:twoCellAnchor>
  <xdr:twoCellAnchor editAs="oneCell">
    <xdr:from>
      <xdr:col>11</xdr:col>
      <xdr:colOff>0</xdr:colOff>
      <xdr:row>46</xdr:row>
      <xdr:rowOff>0</xdr:rowOff>
    </xdr:from>
    <xdr:to>
      <xdr:col>14</xdr:col>
      <xdr:colOff>576943</xdr:colOff>
      <xdr:row>46</xdr:row>
      <xdr:rowOff>3027271</xdr:rowOff>
    </xdr:to>
    <xdr:pic>
      <xdr:nvPicPr>
        <xdr:cNvPr id="311" name="Рисунок 310">
          <a:extLst>
            <a:ext uri="{FF2B5EF4-FFF2-40B4-BE49-F238E27FC236}">
              <a16:creationId xmlns:a16="http://schemas.microsoft.com/office/drawing/2014/main" id="{FD3A1322-16C1-44B7-8316-A74B9BBE3541}"/>
            </a:ext>
          </a:extLst>
        </xdr:cNvPr>
        <xdr:cNvPicPr>
          <a:picLocks noChangeAspect="1"/>
        </xdr:cNvPicPr>
      </xdr:nvPicPr>
      <xdr:blipFill>
        <a:blip xmlns:r="http://schemas.openxmlformats.org/officeDocument/2006/relationships" r:embed="rId290"/>
        <a:stretch>
          <a:fillRect/>
        </a:stretch>
      </xdr:blipFill>
      <xdr:spPr>
        <a:xfrm>
          <a:off x="16121743" y="141481629"/>
          <a:ext cx="2405743" cy="3027271"/>
        </a:xfrm>
        <a:prstGeom prst="rect">
          <a:avLst/>
        </a:prstGeom>
      </xdr:spPr>
    </xdr:pic>
    <xdr:clientData/>
  </xdr:twoCellAnchor>
  <xdr:twoCellAnchor editAs="oneCell">
    <xdr:from>
      <xdr:col>11</xdr:col>
      <xdr:colOff>0</xdr:colOff>
      <xdr:row>47</xdr:row>
      <xdr:rowOff>0</xdr:rowOff>
    </xdr:from>
    <xdr:to>
      <xdr:col>17</xdr:col>
      <xdr:colOff>449936</xdr:colOff>
      <xdr:row>47</xdr:row>
      <xdr:rowOff>2697714</xdr:rowOff>
    </xdr:to>
    <xdr:pic>
      <xdr:nvPicPr>
        <xdr:cNvPr id="312" name="Рисунок 311">
          <a:extLst>
            <a:ext uri="{FF2B5EF4-FFF2-40B4-BE49-F238E27FC236}">
              <a16:creationId xmlns:a16="http://schemas.microsoft.com/office/drawing/2014/main" id="{0FB1FDAA-109D-4F94-9922-3D038B8DC6E2}"/>
            </a:ext>
          </a:extLst>
        </xdr:cNvPr>
        <xdr:cNvPicPr>
          <a:picLocks noChangeAspect="1"/>
        </xdr:cNvPicPr>
      </xdr:nvPicPr>
      <xdr:blipFill>
        <a:blip xmlns:r="http://schemas.openxmlformats.org/officeDocument/2006/relationships" r:embed="rId291"/>
        <a:stretch>
          <a:fillRect/>
        </a:stretch>
      </xdr:blipFill>
      <xdr:spPr>
        <a:xfrm>
          <a:off x="16121743" y="144529629"/>
          <a:ext cx="4107536" cy="2697714"/>
        </a:xfrm>
        <a:prstGeom prst="rect">
          <a:avLst/>
        </a:prstGeom>
      </xdr:spPr>
    </xdr:pic>
    <xdr:clientData/>
  </xdr:twoCellAnchor>
  <xdr:twoCellAnchor editAs="oneCell">
    <xdr:from>
      <xdr:col>11</xdr:col>
      <xdr:colOff>0</xdr:colOff>
      <xdr:row>48</xdr:row>
      <xdr:rowOff>0</xdr:rowOff>
    </xdr:from>
    <xdr:to>
      <xdr:col>18</xdr:col>
      <xdr:colOff>337457</xdr:colOff>
      <xdr:row>48</xdr:row>
      <xdr:rowOff>2399515</xdr:rowOff>
    </xdr:to>
    <xdr:pic>
      <xdr:nvPicPr>
        <xdr:cNvPr id="313" name="Рисунок 312">
          <a:extLst>
            <a:ext uri="{FF2B5EF4-FFF2-40B4-BE49-F238E27FC236}">
              <a16:creationId xmlns:a16="http://schemas.microsoft.com/office/drawing/2014/main" id="{4E72A5C6-9F02-4C9C-B5A1-7C51BD6603B2}"/>
            </a:ext>
          </a:extLst>
        </xdr:cNvPr>
        <xdr:cNvPicPr>
          <a:picLocks noChangeAspect="1"/>
        </xdr:cNvPicPr>
      </xdr:nvPicPr>
      <xdr:blipFill>
        <a:blip xmlns:r="http://schemas.openxmlformats.org/officeDocument/2006/relationships" r:embed="rId292"/>
        <a:stretch>
          <a:fillRect/>
        </a:stretch>
      </xdr:blipFill>
      <xdr:spPr>
        <a:xfrm>
          <a:off x="16121743" y="147240171"/>
          <a:ext cx="4604657" cy="2399515"/>
        </a:xfrm>
        <a:prstGeom prst="rect">
          <a:avLst/>
        </a:prstGeom>
      </xdr:spPr>
    </xdr:pic>
    <xdr:clientData/>
  </xdr:twoCellAnchor>
  <xdr:twoCellAnchor editAs="oneCell">
    <xdr:from>
      <xdr:col>11</xdr:col>
      <xdr:colOff>1</xdr:colOff>
      <xdr:row>49</xdr:row>
      <xdr:rowOff>1</xdr:rowOff>
    </xdr:from>
    <xdr:to>
      <xdr:col>15</xdr:col>
      <xdr:colOff>323359</xdr:colOff>
      <xdr:row>49</xdr:row>
      <xdr:rowOff>3178629</xdr:rowOff>
    </xdr:to>
    <xdr:pic>
      <xdr:nvPicPr>
        <xdr:cNvPr id="314" name="Рисунок 313">
          <a:extLst>
            <a:ext uri="{FF2B5EF4-FFF2-40B4-BE49-F238E27FC236}">
              <a16:creationId xmlns:a16="http://schemas.microsoft.com/office/drawing/2014/main" id="{ACA53241-EAC9-4AC8-9B48-642A0B9E875D}"/>
            </a:ext>
          </a:extLst>
        </xdr:cNvPr>
        <xdr:cNvPicPr>
          <a:picLocks noChangeAspect="1"/>
        </xdr:cNvPicPr>
      </xdr:nvPicPr>
      <xdr:blipFill>
        <a:blip xmlns:r="http://schemas.openxmlformats.org/officeDocument/2006/relationships" r:embed="rId293"/>
        <a:stretch>
          <a:fillRect/>
        </a:stretch>
      </xdr:blipFill>
      <xdr:spPr>
        <a:xfrm>
          <a:off x="16121744" y="149667687"/>
          <a:ext cx="2761758" cy="3178628"/>
        </a:xfrm>
        <a:prstGeom prst="rect">
          <a:avLst/>
        </a:prstGeom>
      </xdr:spPr>
    </xdr:pic>
    <xdr:clientData/>
  </xdr:twoCellAnchor>
  <xdr:twoCellAnchor editAs="oneCell">
    <xdr:from>
      <xdr:col>11</xdr:col>
      <xdr:colOff>0</xdr:colOff>
      <xdr:row>50</xdr:row>
      <xdr:rowOff>0</xdr:rowOff>
    </xdr:from>
    <xdr:to>
      <xdr:col>15</xdr:col>
      <xdr:colOff>125103</xdr:colOff>
      <xdr:row>50</xdr:row>
      <xdr:rowOff>2634343</xdr:rowOff>
    </xdr:to>
    <xdr:pic>
      <xdr:nvPicPr>
        <xdr:cNvPr id="315" name="Рисунок 314">
          <a:extLst>
            <a:ext uri="{FF2B5EF4-FFF2-40B4-BE49-F238E27FC236}">
              <a16:creationId xmlns:a16="http://schemas.microsoft.com/office/drawing/2014/main" id="{D8932443-6454-47B3-A9FB-0ACA1B75658B}"/>
            </a:ext>
          </a:extLst>
        </xdr:cNvPr>
        <xdr:cNvPicPr>
          <a:picLocks noChangeAspect="1"/>
        </xdr:cNvPicPr>
      </xdr:nvPicPr>
      <xdr:blipFill>
        <a:blip xmlns:r="http://schemas.openxmlformats.org/officeDocument/2006/relationships" r:embed="rId294"/>
        <a:stretch>
          <a:fillRect/>
        </a:stretch>
      </xdr:blipFill>
      <xdr:spPr>
        <a:xfrm>
          <a:off x="16121743" y="152889857"/>
          <a:ext cx="2563503" cy="2634343"/>
        </a:xfrm>
        <a:prstGeom prst="rect">
          <a:avLst/>
        </a:prstGeom>
      </xdr:spPr>
    </xdr:pic>
    <xdr:clientData/>
  </xdr:twoCellAnchor>
  <xdr:twoCellAnchor editAs="oneCell">
    <xdr:from>
      <xdr:col>11</xdr:col>
      <xdr:colOff>0</xdr:colOff>
      <xdr:row>51</xdr:row>
      <xdr:rowOff>1</xdr:rowOff>
    </xdr:from>
    <xdr:to>
      <xdr:col>17</xdr:col>
      <xdr:colOff>489231</xdr:colOff>
      <xdr:row>51</xdr:row>
      <xdr:rowOff>3178629</xdr:rowOff>
    </xdr:to>
    <xdr:pic>
      <xdr:nvPicPr>
        <xdr:cNvPr id="316" name="Рисунок 315">
          <a:extLst>
            <a:ext uri="{FF2B5EF4-FFF2-40B4-BE49-F238E27FC236}">
              <a16:creationId xmlns:a16="http://schemas.microsoft.com/office/drawing/2014/main" id="{267EA09D-D272-4EBA-A4B7-9D4E9B6824A2}"/>
            </a:ext>
          </a:extLst>
        </xdr:cNvPr>
        <xdr:cNvPicPr>
          <a:picLocks noChangeAspect="1"/>
        </xdr:cNvPicPr>
      </xdr:nvPicPr>
      <xdr:blipFill>
        <a:blip xmlns:r="http://schemas.openxmlformats.org/officeDocument/2006/relationships" r:embed="rId295"/>
        <a:stretch>
          <a:fillRect/>
        </a:stretch>
      </xdr:blipFill>
      <xdr:spPr>
        <a:xfrm>
          <a:off x="16121743" y="155578630"/>
          <a:ext cx="4146831" cy="3178628"/>
        </a:xfrm>
        <a:prstGeom prst="rect">
          <a:avLst/>
        </a:prstGeom>
      </xdr:spPr>
    </xdr:pic>
    <xdr:clientData/>
  </xdr:twoCellAnchor>
  <xdr:twoCellAnchor editAs="oneCell">
    <xdr:from>
      <xdr:col>11</xdr:col>
      <xdr:colOff>0</xdr:colOff>
      <xdr:row>52</xdr:row>
      <xdr:rowOff>0</xdr:rowOff>
    </xdr:from>
    <xdr:to>
      <xdr:col>15</xdr:col>
      <xdr:colOff>493680</xdr:colOff>
      <xdr:row>52</xdr:row>
      <xdr:rowOff>3026229</xdr:rowOff>
    </xdr:to>
    <xdr:pic>
      <xdr:nvPicPr>
        <xdr:cNvPr id="317" name="Рисунок 316">
          <a:extLst>
            <a:ext uri="{FF2B5EF4-FFF2-40B4-BE49-F238E27FC236}">
              <a16:creationId xmlns:a16="http://schemas.microsoft.com/office/drawing/2014/main" id="{452BBD50-E7E0-404A-A641-3962BFDA2924}"/>
            </a:ext>
          </a:extLst>
        </xdr:cNvPr>
        <xdr:cNvPicPr>
          <a:picLocks noChangeAspect="1"/>
        </xdr:cNvPicPr>
      </xdr:nvPicPr>
      <xdr:blipFill>
        <a:blip xmlns:r="http://schemas.openxmlformats.org/officeDocument/2006/relationships" r:embed="rId296"/>
        <a:stretch>
          <a:fillRect/>
        </a:stretch>
      </xdr:blipFill>
      <xdr:spPr>
        <a:xfrm>
          <a:off x="16121743" y="158800800"/>
          <a:ext cx="2932080" cy="3026229"/>
        </a:xfrm>
        <a:prstGeom prst="rect">
          <a:avLst/>
        </a:prstGeom>
      </xdr:spPr>
    </xdr:pic>
    <xdr:clientData/>
  </xdr:twoCellAnchor>
  <xdr:twoCellAnchor editAs="oneCell">
    <xdr:from>
      <xdr:col>11</xdr:col>
      <xdr:colOff>0</xdr:colOff>
      <xdr:row>53</xdr:row>
      <xdr:rowOff>0</xdr:rowOff>
    </xdr:from>
    <xdr:to>
      <xdr:col>14</xdr:col>
      <xdr:colOff>83986</xdr:colOff>
      <xdr:row>53</xdr:row>
      <xdr:rowOff>2895851</xdr:rowOff>
    </xdr:to>
    <xdr:pic>
      <xdr:nvPicPr>
        <xdr:cNvPr id="318" name="Рисунок 317">
          <a:extLst>
            <a:ext uri="{FF2B5EF4-FFF2-40B4-BE49-F238E27FC236}">
              <a16:creationId xmlns:a16="http://schemas.microsoft.com/office/drawing/2014/main" id="{8596BB14-5F75-40A2-AB76-00EBFD3494FA}"/>
            </a:ext>
          </a:extLst>
        </xdr:cNvPr>
        <xdr:cNvPicPr>
          <a:picLocks noChangeAspect="1"/>
        </xdr:cNvPicPr>
      </xdr:nvPicPr>
      <xdr:blipFill>
        <a:blip xmlns:r="http://schemas.openxmlformats.org/officeDocument/2006/relationships" r:embed="rId297"/>
        <a:stretch>
          <a:fillRect/>
        </a:stretch>
      </xdr:blipFill>
      <xdr:spPr>
        <a:xfrm>
          <a:off x="16121743" y="161848800"/>
          <a:ext cx="1912786" cy="2895851"/>
        </a:xfrm>
        <a:prstGeom prst="rect">
          <a:avLst/>
        </a:prstGeom>
      </xdr:spPr>
    </xdr:pic>
    <xdr:clientData/>
  </xdr:twoCellAnchor>
  <xdr:twoCellAnchor editAs="oneCell">
    <xdr:from>
      <xdr:col>11</xdr:col>
      <xdr:colOff>0</xdr:colOff>
      <xdr:row>54</xdr:row>
      <xdr:rowOff>0</xdr:rowOff>
    </xdr:from>
    <xdr:to>
      <xdr:col>17</xdr:col>
      <xdr:colOff>251799</xdr:colOff>
      <xdr:row>54</xdr:row>
      <xdr:rowOff>2552921</xdr:rowOff>
    </xdr:to>
    <xdr:pic>
      <xdr:nvPicPr>
        <xdr:cNvPr id="319" name="Рисунок 318">
          <a:extLst>
            <a:ext uri="{FF2B5EF4-FFF2-40B4-BE49-F238E27FC236}">
              <a16:creationId xmlns:a16="http://schemas.microsoft.com/office/drawing/2014/main" id="{F5561748-2006-4B2D-8F70-D656B10ED6D7}"/>
            </a:ext>
          </a:extLst>
        </xdr:cNvPr>
        <xdr:cNvPicPr>
          <a:picLocks noChangeAspect="1"/>
        </xdr:cNvPicPr>
      </xdr:nvPicPr>
      <xdr:blipFill>
        <a:blip xmlns:r="http://schemas.openxmlformats.org/officeDocument/2006/relationships" r:embed="rId298"/>
        <a:stretch>
          <a:fillRect/>
        </a:stretch>
      </xdr:blipFill>
      <xdr:spPr>
        <a:xfrm>
          <a:off x="16121743" y="164755286"/>
          <a:ext cx="3909399" cy="2552921"/>
        </a:xfrm>
        <a:prstGeom prst="rect">
          <a:avLst/>
        </a:prstGeom>
      </xdr:spPr>
    </xdr:pic>
    <xdr:clientData/>
  </xdr:twoCellAnchor>
  <xdr:twoCellAnchor editAs="oneCell">
    <xdr:from>
      <xdr:col>11</xdr:col>
      <xdr:colOff>0</xdr:colOff>
      <xdr:row>55</xdr:row>
      <xdr:rowOff>0</xdr:rowOff>
    </xdr:from>
    <xdr:to>
      <xdr:col>18</xdr:col>
      <xdr:colOff>91818</xdr:colOff>
      <xdr:row>55</xdr:row>
      <xdr:rowOff>2408129</xdr:rowOff>
    </xdr:to>
    <xdr:pic>
      <xdr:nvPicPr>
        <xdr:cNvPr id="320" name="Рисунок 319">
          <a:extLst>
            <a:ext uri="{FF2B5EF4-FFF2-40B4-BE49-F238E27FC236}">
              <a16:creationId xmlns:a16="http://schemas.microsoft.com/office/drawing/2014/main" id="{9991A344-CB5D-43BB-9E98-BDDC1A7A6E19}"/>
            </a:ext>
          </a:extLst>
        </xdr:cNvPr>
        <xdr:cNvPicPr>
          <a:picLocks noChangeAspect="1"/>
        </xdr:cNvPicPr>
      </xdr:nvPicPr>
      <xdr:blipFill>
        <a:blip xmlns:r="http://schemas.openxmlformats.org/officeDocument/2006/relationships" r:embed="rId299"/>
        <a:stretch>
          <a:fillRect/>
        </a:stretch>
      </xdr:blipFill>
      <xdr:spPr>
        <a:xfrm>
          <a:off x="16121743" y="167400514"/>
          <a:ext cx="4359018" cy="2408129"/>
        </a:xfrm>
        <a:prstGeom prst="rect">
          <a:avLst/>
        </a:prstGeom>
      </xdr:spPr>
    </xdr:pic>
    <xdr:clientData/>
  </xdr:twoCellAnchor>
  <xdr:twoCellAnchor editAs="oneCell">
    <xdr:from>
      <xdr:col>11</xdr:col>
      <xdr:colOff>0</xdr:colOff>
      <xdr:row>56</xdr:row>
      <xdr:rowOff>0</xdr:rowOff>
    </xdr:from>
    <xdr:to>
      <xdr:col>17</xdr:col>
      <xdr:colOff>108857</xdr:colOff>
      <xdr:row>56</xdr:row>
      <xdr:rowOff>2653640</xdr:rowOff>
    </xdr:to>
    <xdr:pic>
      <xdr:nvPicPr>
        <xdr:cNvPr id="321" name="Рисунок 320">
          <a:extLst>
            <a:ext uri="{FF2B5EF4-FFF2-40B4-BE49-F238E27FC236}">
              <a16:creationId xmlns:a16="http://schemas.microsoft.com/office/drawing/2014/main" id="{F5FCF080-379E-4A38-8688-618646F5D663}"/>
            </a:ext>
          </a:extLst>
        </xdr:cNvPr>
        <xdr:cNvPicPr>
          <a:picLocks noChangeAspect="1"/>
        </xdr:cNvPicPr>
      </xdr:nvPicPr>
      <xdr:blipFill>
        <a:blip xmlns:r="http://schemas.openxmlformats.org/officeDocument/2006/relationships" r:embed="rId300"/>
        <a:stretch>
          <a:fillRect/>
        </a:stretch>
      </xdr:blipFill>
      <xdr:spPr>
        <a:xfrm>
          <a:off x="16121743" y="169882457"/>
          <a:ext cx="3766457" cy="2653640"/>
        </a:xfrm>
        <a:prstGeom prst="rect">
          <a:avLst/>
        </a:prstGeom>
      </xdr:spPr>
    </xdr:pic>
    <xdr:clientData/>
  </xdr:twoCellAnchor>
  <xdr:twoCellAnchor editAs="oneCell">
    <xdr:from>
      <xdr:col>11</xdr:col>
      <xdr:colOff>1</xdr:colOff>
      <xdr:row>57</xdr:row>
      <xdr:rowOff>1</xdr:rowOff>
    </xdr:from>
    <xdr:to>
      <xdr:col>15</xdr:col>
      <xdr:colOff>607917</xdr:colOff>
      <xdr:row>57</xdr:row>
      <xdr:rowOff>2579915</xdr:rowOff>
    </xdr:to>
    <xdr:pic>
      <xdr:nvPicPr>
        <xdr:cNvPr id="322" name="Рисунок 321">
          <a:extLst>
            <a:ext uri="{FF2B5EF4-FFF2-40B4-BE49-F238E27FC236}">
              <a16:creationId xmlns:a16="http://schemas.microsoft.com/office/drawing/2014/main" id="{75EBD431-1297-4020-B794-35F186940E77}"/>
            </a:ext>
          </a:extLst>
        </xdr:cNvPr>
        <xdr:cNvPicPr>
          <a:picLocks noChangeAspect="1"/>
        </xdr:cNvPicPr>
      </xdr:nvPicPr>
      <xdr:blipFill>
        <a:blip xmlns:r="http://schemas.openxmlformats.org/officeDocument/2006/relationships" r:embed="rId301"/>
        <a:stretch>
          <a:fillRect/>
        </a:stretch>
      </xdr:blipFill>
      <xdr:spPr>
        <a:xfrm>
          <a:off x="16121744" y="172593001"/>
          <a:ext cx="3046316" cy="2579914"/>
        </a:xfrm>
        <a:prstGeom prst="rect">
          <a:avLst/>
        </a:prstGeom>
      </xdr:spPr>
    </xdr:pic>
    <xdr:clientData/>
  </xdr:twoCellAnchor>
  <xdr:twoCellAnchor editAs="oneCell">
    <xdr:from>
      <xdr:col>11</xdr:col>
      <xdr:colOff>0</xdr:colOff>
      <xdr:row>58</xdr:row>
      <xdr:rowOff>0</xdr:rowOff>
    </xdr:from>
    <xdr:to>
      <xdr:col>15</xdr:col>
      <xdr:colOff>535459</xdr:colOff>
      <xdr:row>58</xdr:row>
      <xdr:rowOff>2895600</xdr:rowOff>
    </xdr:to>
    <xdr:pic>
      <xdr:nvPicPr>
        <xdr:cNvPr id="323" name="Рисунок 322">
          <a:extLst>
            <a:ext uri="{FF2B5EF4-FFF2-40B4-BE49-F238E27FC236}">
              <a16:creationId xmlns:a16="http://schemas.microsoft.com/office/drawing/2014/main" id="{EF6BD3B4-459B-46AC-8DFC-DC777F5101C9}"/>
            </a:ext>
          </a:extLst>
        </xdr:cNvPr>
        <xdr:cNvPicPr>
          <a:picLocks noChangeAspect="1"/>
        </xdr:cNvPicPr>
      </xdr:nvPicPr>
      <xdr:blipFill>
        <a:blip xmlns:r="http://schemas.openxmlformats.org/officeDocument/2006/relationships" r:embed="rId302"/>
        <a:stretch>
          <a:fillRect/>
        </a:stretch>
      </xdr:blipFill>
      <xdr:spPr>
        <a:xfrm>
          <a:off x="16121743" y="175216457"/>
          <a:ext cx="2973859" cy="2895600"/>
        </a:xfrm>
        <a:prstGeom prst="rect">
          <a:avLst/>
        </a:prstGeom>
      </xdr:spPr>
    </xdr:pic>
    <xdr:clientData/>
  </xdr:twoCellAnchor>
  <xdr:twoCellAnchor editAs="oneCell">
    <xdr:from>
      <xdr:col>11</xdr:col>
      <xdr:colOff>0</xdr:colOff>
      <xdr:row>59</xdr:row>
      <xdr:rowOff>0</xdr:rowOff>
    </xdr:from>
    <xdr:to>
      <xdr:col>15</xdr:col>
      <xdr:colOff>367004</xdr:colOff>
      <xdr:row>59</xdr:row>
      <xdr:rowOff>3614057</xdr:rowOff>
    </xdr:to>
    <xdr:pic>
      <xdr:nvPicPr>
        <xdr:cNvPr id="324" name="Рисунок 323">
          <a:extLst>
            <a:ext uri="{FF2B5EF4-FFF2-40B4-BE49-F238E27FC236}">
              <a16:creationId xmlns:a16="http://schemas.microsoft.com/office/drawing/2014/main" id="{88CEB743-6F46-481D-9324-87CB222DD070}"/>
            </a:ext>
          </a:extLst>
        </xdr:cNvPr>
        <xdr:cNvPicPr>
          <a:picLocks noChangeAspect="1"/>
        </xdr:cNvPicPr>
      </xdr:nvPicPr>
      <xdr:blipFill>
        <a:blip xmlns:r="http://schemas.openxmlformats.org/officeDocument/2006/relationships" r:embed="rId303"/>
        <a:stretch>
          <a:fillRect/>
        </a:stretch>
      </xdr:blipFill>
      <xdr:spPr>
        <a:xfrm>
          <a:off x="16121743" y="178155600"/>
          <a:ext cx="2805404" cy="3614057"/>
        </a:xfrm>
        <a:prstGeom prst="rect">
          <a:avLst/>
        </a:prstGeom>
      </xdr:spPr>
    </xdr:pic>
    <xdr:clientData/>
  </xdr:twoCellAnchor>
  <xdr:twoCellAnchor editAs="oneCell">
    <xdr:from>
      <xdr:col>11</xdr:col>
      <xdr:colOff>0</xdr:colOff>
      <xdr:row>60</xdr:row>
      <xdr:rowOff>0</xdr:rowOff>
    </xdr:from>
    <xdr:to>
      <xdr:col>18</xdr:col>
      <xdr:colOff>350920</xdr:colOff>
      <xdr:row>60</xdr:row>
      <xdr:rowOff>2514818</xdr:rowOff>
    </xdr:to>
    <xdr:pic>
      <xdr:nvPicPr>
        <xdr:cNvPr id="325" name="Рисунок 324">
          <a:extLst>
            <a:ext uri="{FF2B5EF4-FFF2-40B4-BE49-F238E27FC236}">
              <a16:creationId xmlns:a16="http://schemas.microsoft.com/office/drawing/2014/main" id="{97658EBE-43BC-4DA6-9525-C82BF24CAAE6}"/>
            </a:ext>
          </a:extLst>
        </xdr:cNvPr>
        <xdr:cNvPicPr>
          <a:picLocks noChangeAspect="1"/>
        </xdr:cNvPicPr>
      </xdr:nvPicPr>
      <xdr:blipFill>
        <a:blip xmlns:r="http://schemas.openxmlformats.org/officeDocument/2006/relationships" r:embed="rId304"/>
        <a:stretch>
          <a:fillRect/>
        </a:stretch>
      </xdr:blipFill>
      <xdr:spPr>
        <a:xfrm>
          <a:off x="16121743" y="181900286"/>
          <a:ext cx="4618120" cy="2514818"/>
        </a:xfrm>
        <a:prstGeom prst="rect">
          <a:avLst/>
        </a:prstGeom>
      </xdr:spPr>
    </xdr:pic>
    <xdr:clientData/>
  </xdr:twoCellAnchor>
  <xdr:twoCellAnchor editAs="oneCell">
    <xdr:from>
      <xdr:col>11</xdr:col>
      <xdr:colOff>0</xdr:colOff>
      <xdr:row>61</xdr:row>
      <xdr:rowOff>1</xdr:rowOff>
    </xdr:from>
    <xdr:to>
      <xdr:col>15</xdr:col>
      <xdr:colOff>283917</xdr:colOff>
      <xdr:row>61</xdr:row>
      <xdr:rowOff>2873829</xdr:rowOff>
    </xdr:to>
    <xdr:pic>
      <xdr:nvPicPr>
        <xdr:cNvPr id="326" name="Рисунок 325">
          <a:extLst>
            <a:ext uri="{FF2B5EF4-FFF2-40B4-BE49-F238E27FC236}">
              <a16:creationId xmlns:a16="http://schemas.microsoft.com/office/drawing/2014/main" id="{D326F324-F3EC-4272-87A2-C5EEB22A581E}"/>
            </a:ext>
          </a:extLst>
        </xdr:cNvPr>
        <xdr:cNvPicPr>
          <a:picLocks noChangeAspect="1"/>
        </xdr:cNvPicPr>
      </xdr:nvPicPr>
      <xdr:blipFill>
        <a:blip xmlns:r="http://schemas.openxmlformats.org/officeDocument/2006/relationships" r:embed="rId305"/>
        <a:stretch>
          <a:fillRect/>
        </a:stretch>
      </xdr:blipFill>
      <xdr:spPr>
        <a:xfrm>
          <a:off x="16121743" y="184643487"/>
          <a:ext cx="2722317" cy="2873828"/>
        </a:xfrm>
        <a:prstGeom prst="rect">
          <a:avLst/>
        </a:prstGeom>
      </xdr:spPr>
    </xdr:pic>
    <xdr:clientData/>
  </xdr:twoCellAnchor>
  <xdr:twoCellAnchor editAs="oneCell">
    <xdr:from>
      <xdr:col>11</xdr:col>
      <xdr:colOff>0</xdr:colOff>
      <xdr:row>62</xdr:row>
      <xdr:rowOff>1</xdr:rowOff>
    </xdr:from>
    <xdr:to>
      <xdr:col>17</xdr:col>
      <xdr:colOff>117076</xdr:colOff>
      <xdr:row>63</xdr:row>
      <xdr:rowOff>1</xdr:rowOff>
    </xdr:to>
    <xdr:pic>
      <xdr:nvPicPr>
        <xdr:cNvPr id="327" name="Рисунок 326">
          <a:extLst>
            <a:ext uri="{FF2B5EF4-FFF2-40B4-BE49-F238E27FC236}">
              <a16:creationId xmlns:a16="http://schemas.microsoft.com/office/drawing/2014/main" id="{26BB106B-A166-4915-9579-EA3D8F0DC5ED}"/>
            </a:ext>
          </a:extLst>
        </xdr:cNvPr>
        <xdr:cNvPicPr>
          <a:picLocks noChangeAspect="1"/>
        </xdr:cNvPicPr>
      </xdr:nvPicPr>
      <xdr:blipFill>
        <a:blip xmlns:r="http://schemas.openxmlformats.org/officeDocument/2006/relationships" r:embed="rId306"/>
        <a:stretch>
          <a:fillRect/>
        </a:stretch>
      </xdr:blipFill>
      <xdr:spPr>
        <a:xfrm>
          <a:off x="16121743" y="187615287"/>
          <a:ext cx="3774676" cy="2590800"/>
        </a:xfrm>
        <a:prstGeom prst="rect">
          <a:avLst/>
        </a:prstGeom>
      </xdr:spPr>
    </xdr:pic>
    <xdr:clientData/>
  </xdr:twoCellAnchor>
  <xdr:twoCellAnchor editAs="oneCell">
    <xdr:from>
      <xdr:col>11</xdr:col>
      <xdr:colOff>0</xdr:colOff>
      <xdr:row>63</xdr:row>
      <xdr:rowOff>0</xdr:rowOff>
    </xdr:from>
    <xdr:to>
      <xdr:col>19</xdr:col>
      <xdr:colOff>381456</xdr:colOff>
      <xdr:row>63</xdr:row>
      <xdr:rowOff>3299746</xdr:rowOff>
    </xdr:to>
    <xdr:pic>
      <xdr:nvPicPr>
        <xdr:cNvPr id="328" name="Рисунок 327">
          <a:extLst>
            <a:ext uri="{FF2B5EF4-FFF2-40B4-BE49-F238E27FC236}">
              <a16:creationId xmlns:a16="http://schemas.microsoft.com/office/drawing/2014/main" id="{35EE588C-3A1D-49AF-B64B-7D37901CDCB0}"/>
            </a:ext>
          </a:extLst>
        </xdr:cNvPr>
        <xdr:cNvPicPr>
          <a:picLocks noChangeAspect="1"/>
        </xdr:cNvPicPr>
      </xdr:nvPicPr>
      <xdr:blipFill>
        <a:blip xmlns:r="http://schemas.openxmlformats.org/officeDocument/2006/relationships" r:embed="rId307"/>
        <a:stretch>
          <a:fillRect/>
        </a:stretch>
      </xdr:blipFill>
      <xdr:spPr>
        <a:xfrm>
          <a:off x="16121743" y="190206086"/>
          <a:ext cx="5258256" cy="3299746"/>
        </a:xfrm>
        <a:prstGeom prst="rect">
          <a:avLst/>
        </a:prstGeom>
      </xdr:spPr>
    </xdr:pic>
    <xdr:clientData/>
  </xdr:twoCellAnchor>
  <xdr:twoCellAnchor editAs="oneCell">
    <xdr:from>
      <xdr:col>11</xdr:col>
      <xdr:colOff>1</xdr:colOff>
      <xdr:row>64</xdr:row>
      <xdr:rowOff>0</xdr:rowOff>
    </xdr:from>
    <xdr:to>
      <xdr:col>17</xdr:col>
      <xdr:colOff>181213</xdr:colOff>
      <xdr:row>64</xdr:row>
      <xdr:rowOff>2862943</xdr:rowOff>
    </xdr:to>
    <xdr:pic>
      <xdr:nvPicPr>
        <xdr:cNvPr id="329" name="Рисунок 328">
          <a:extLst>
            <a:ext uri="{FF2B5EF4-FFF2-40B4-BE49-F238E27FC236}">
              <a16:creationId xmlns:a16="http://schemas.microsoft.com/office/drawing/2014/main" id="{FFC64D53-76D0-4EBD-8706-2BBFCA16A6B0}"/>
            </a:ext>
          </a:extLst>
        </xdr:cNvPr>
        <xdr:cNvPicPr>
          <a:picLocks noChangeAspect="1"/>
        </xdr:cNvPicPr>
      </xdr:nvPicPr>
      <xdr:blipFill>
        <a:blip xmlns:r="http://schemas.openxmlformats.org/officeDocument/2006/relationships" r:embed="rId308"/>
        <a:stretch>
          <a:fillRect/>
        </a:stretch>
      </xdr:blipFill>
      <xdr:spPr>
        <a:xfrm>
          <a:off x="16121744" y="193569771"/>
          <a:ext cx="3838812" cy="2862943"/>
        </a:xfrm>
        <a:prstGeom prst="rect">
          <a:avLst/>
        </a:prstGeom>
      </xdr:spPr>
    </xdr:pic>
    <xdr:clientData/>
  </xdr:twoCellAnchor>
  <xdr:twoCellAnchor editAs="oneCell">
    <xdr:from>
      <xdr:col>11</xdr:col>
      <xdr:colOff>0</xdr:colOff>
      <xdr:row>65</xdr:row>
      <xdr:rowOff>0</xdr:rowOff>
    </xdr:from>
    <xdr:to>
      <xdr:col>15</xdr:col>
      <xdr:colOff>195943</xdr:colOff>
      <xdr:row>65</xdr:row>
      <xdr:rowOff>3029171</xdr:rowOff>
    </xdr:to>
    <xdr:pic>
      <xdr:nvPicPr>
        <xdr:cNvPr id="330" name="Рисунок 329">
          <a:extLst>
            <a:ext uri="{FF2B5EF4-FFF2-40B4-BE49-F238E27FC236}">
              <a16:creationId xmlns:a16="http://schemas.microsoft.com/office/drawing/2014/main" id="{594F5568-B133-4C8A-82CC-5B5DF33BD2E6}"/>
            </a:ext>
          </a:extLst>
        </xdr:cNvPr>
        <xdr:cNvPicPr>
          <a:picLocks noChangeAspect="1"/>
        </xdr:cNvPicPr>
      </xdr:nvPicPr>
      <xdr:blipFill>
        <a:blip xmlns:r="http://schemas.openxmlformats.org/officeDocument/2006/relationships" r:embed="rId309"/>
        <a:stretch>
          <a:fillRect/>
        </a:stretch>
      </xdr:blipFill>
      <xdr:spPr>
        <a:xfrm>
          <a:off x="16121743" y="196476257"/>
          <a:ext cx="2634343" cy="3029171"/>
        </a:xfrm>
        <a:prstGeom prst="rect">
          <a:avLst/>
        </a:prstGeom>
      </xdr:spPr>
    </xdr:pic>
    <xdr:clientData/>
  </xdr:twoCellAnchor>
  <xdr:twoCellAnchor editAs="oneCell">
    <xdr:from>
      <xdr:col>11</xdr:col>
      <xdr:colOff>0</xdr:colOff>
      <xdr:row>66</xdr:row>
      <xdr:rowOff>0</xdr:rowOff>
    </xdr:from>
    <xdr:to>
      <xdr:col>17</xdr:col>
      <xdr:colOff>122248</xdr:colOff>
      <xdr:row>66</xdr:row>
      <xdr:rowOff>2804403</xdr:rowOff>
    </xdr:to>
    <xdr:pic>
      <xdr:nvPicPr>
        <xdr:cNvPr id="334" name="Рисунок 333">
          <a:extLst>
            <a:ext uri="{FF2B5EF4-FFF2-40B4-BE49-F238E27FC236}">
              <a16:creationId xmlns:a16="http://schemas.microsoft.com/office/drawing/2014/main" id="{DD00E8B0-03C9-43E9-AC10-AFEDDBCCFC9A}"/>
            </a:ext>
          </a:extLst>
        </xdr:cNvPr>
        <xdr:cNvPicPr>
          <a:picLocks noChangeAspect="1"/>
        </xdr:cNvPicPr>
      </xdr:nvPicPr>
      <xdr:blipFill>
        <a:blip xmlns:r="http://schemas.openxmlformats.org/officeDocument/2006/relationships" r:embed="rId310"/>
        <a:stretch>
          <a:fillRect/>
        </a:stretch>
      </xdr:blipFill>
      <xdr:spPr>
        <a:xfrm>
          <a:off x="16121743" y="199567800"/>
          <a:ext cx="3779848" cy="2804403"/>
        </a:xfrm>
        <a:prstGeom prst="rect">
          <a:avLst/>
        </a:prstGeom>
      </xdr:spPr>
    </xdr:pic>
    <xdr:clientData/>
  </xdr:twoCellAnchor>
  <xdr:twoCellAnchor editAs="oneCell">
    <xdr:from>
      <xdr:col>11</xdr:col>
      <xdr:colOff>0</xdr:colOff>
      <xdr:row>67</xdr:row>
      <xdr:rowOff>0</xdr:rowOff>
    </xdr:from>
    <xdr:to>
      <xdr:col>16</xdr:col>
      <xdr:colOff>167919</xdr:colOff>
      <xdr:row>67</xdr:row>
      <xdr:rowOff>1676545</xdr:rowOff>
    </xdr:to>
    <xdr:pic>
      <xdr:nvPicPr>
        <xdr:cNvPr id="335" name="Рисунок 334">
          <a:extLst>
            <a:ext uri="{FF2B5EF4-FFF2-40B4-BE49-F238E27FC236}">
              <a16:creationId xmlns:a16="http://schemas.microsoft.com/office/drawing/2014/main" id="{C8C2D291-0DC0-4D70-B584-7FF3602542B8}"/>
            </a:ext>
          </a:extLst>
        </xdr:cNvPr>
        <xdr:cNvPicPr>
          <a:picLocks noChangeAspect="1"/>
        </xdr:cNvPicPr>
      </xdr:nvPicPr>
      <xdr:blipFill>
        <a:blip xmlns:r="http://schemas.openxmlformats.org/officeDocument/2006/relationships" r:embed="rId311"/>
        <a:stretch>
          <a:fillRect/>
        </a:stretch>
      </xdr:blipFill>
      <xdr:spPr>
        <a:xfrm>
          <a:off x="16121743" y="202615800"/>
          <a:ext cx="3215919" cy="1676545"/>
        </a:xfrm>
        <a:prstGeom prst="rect">
          <a:avLst/>
        </a:prstGeom>
      </xdr:spPr>
    </xdr:pic>
    <xdr:clientData/>
  </xdr:twoCellAnchor>
  <xdr:twoCellAnchor editAs="oneCell">
    <xdr:from>
      <xdr:col>11</xdr:col>
      <xdr:colOff>0</xdr:colOff>
      <xdr:row>68</xdr:row>
      <xdr:rowOff>0</xdr:rowOff>
    </xdr:from>
    <xdr:to>
      <xdr:col>15</xdr:col>
      <xdr:colOff>355499</xdr:colOff>
      <xdr:row>68</xdr:row>
      <xdr:rowOff>3461657</xdr:rowOff>
    </xdr:to>
    <xdr:pic>
      <xdr:nvPicPr>
        <xdr:cNvPr id="336" name="Рисунок 335">
          <a:extLst>
            <a:ext uri="{FF2B5EF4-FFF2-40B4-BE49-F238E27FC236}">
              <a16:creationId xmlns:a16="http://schemas.microsoft.com/office/drawing/2014/main" id="{BAB1FEEE-0FDD-425E-A9E5-F9AF34835CC5}"/>
            </a:ext>
          </a:extLst>
        </xdr:cNvPr>
        <xdr:cNvPicPr>
          <a:picLocks noChangeAspect="1"/>
        </xdr:cNvPicPr>
      </xdr:nvPicPr>
      <xdr:blipFill>
        <a:blip xmlns:r="http://schemas.openxmlformats.org/officeDocument/2006/relationships" r:embed="rId312"/>
        <a:stretch>
          <a:fillRect/>
        </a:stretch>
      </xdr:blipFill>
      <xdr:spPr>
        <a:xfrm>
          <a:off x="16121743" y="204379286"/>
          <a:ext cx="2793899" cy="3461657"/>
        </a:xfrm>
        <a:prstGeom prst="rect">
          <a:avLst/>
        </a:prstGeom>
      </xdr:spPr>
    </xdr:pic>
    <xdr:clientData/>
  </xdr:twoCellAnchor>
  <xdr:twoCellAnchor editAs="oneCell">
    <xdr:from>
      <xdr:col>11</xdr:col>
      <xdr:colOff>0</xdr:colOff>
      <xdr:row>70</xdr:row>
      <xdr:rowOff>0</xdr:rowOff>
    </xdr:from>
    <xdr:to>
      <xdr:col>19</xdr:col>
      <xdr:colOff>297628</xdr:colOff>
      <xdr:row>70</xdr:row>
      <xdr:rowOff>3932261</xdr:rowOff>
    </xdr:to>
    <xdr:pic>
      <xdr:nvPicPr>
        <xdr:cNvPr id="337" name="Рисунок 336">
          <a:extLst>
            <a:ext uri="{FF2B5EF4-FFF2-40B4-BE49-F238E27FC236}">
              <a16:creationId xmlns:a16="http://schemas.microsoft.com/office/drawing/2014/main" id="{85A30719-1B53-4A84-B4F7-06036EAA7CCC}"/>
            </a:ext>
          </a:extLst>
        </xdr:cNvPr>
        <xdr:cNvPicPr>
          <a:picLocks noChangeAspect="1"/>
        </xdr:cNvPicPr>
      </xdr:nvPicPr>
      <xdr:blipFill>
        <a:blip xmlns:r="http://schemas.openxmlformats.org/officeDocument/2006/relationships" r:embed="rId313"/>
        <a:stretch>
          <a:fillRect/>
        </a:stretch>
      </xdr:blipFill>
      <xdr:spPr>
        <a:xfrm>
          <a:off x="16121743" y="210867171"/>
          <a:ext cx="5174428" cy="3932261"/>
        </a:xfrm>
        <a:prstGeom prst="rect">
          <a:avLst/>
        </a:prstGeom>
      </xdr:spPr>
    </xdr:pic>
    <xdr:clientData/>
  </xdr:twoCellAnchor>
  <xdr:twoCellAnchor editAs="oneCell">
    <xdr:from>
      <xdr:col>11</xdr:col>
      <xdr:colOff>0</xdr:colOff>
      <xdr:row>72</xdr:row>
      <xdr:rowOff>0</xdr:rowOff>
    </xdr:from>
    <xdr:to>
      <xdr:col>19</xdr:col>
      <xdr:colOff>335732</xdr:colOff>
      <xdr:row>72</xdr:row>
      <xdr:rowOff>4077053</xdr:rowOff>
    </xdr:to>
    <xdr:pic>
      <xdr:nvPicPr>
        <xdr:cNvPr id="338" name="Рисунок 337">
          <a:extLst>
            <a:ext uri="{FF2B5EF4-FFF2-40B4-BE49-F238E27FC236}">
              <a16:creationId xmlns:a16="http://schemas.microsoft.com/office/drawing/2014/main" id="{536CD095-7C28-49CD-9C21-4A89DAAB834B}"/>
            </a:ext>
          </a:extLst>
        </xdr:cNvPr>
        <xdr:cNvPicPr>
          <a:picLocks noChangeAspect="1"/>
        </xdr:cNvPicPr>
      </xdr:nvPicPr>
      <xdr:blipFill>
        <a:blip xmlns:r="http://schemas.openxmlformats.org/officeDocument/2006/relationships" r:embed="rId314"/>
        <a:stretch>
          <a:fillRect/>
        </a:stretch>
      </xdr:blipFill>
      <xdr:spPr>
        <a:xfrm>
          <a:off x="16121743" y="218987914"/>
          <a:ext cx="5212532" cy="4077053"/>
        </a:xfrm>
        <a:prstGeom prst="rect">
          <a:avLst/>
        </a:prstGeom>
      </xdr:spPr>
    </xdr:pic>
    <xdr:clientData/>
  </xdr:twoCellAnchor>
  <xdr:twoCellAnchor editAs="oneCell">
    <xdr:from>
      <xdr:col>11</xdr:col>
      <xdr:colOff>0</xdr:colOff>
      <xdr:row>73</xdr:row>
      <xdr:rowOff>0</xdr:rowOff>
    </xdr:from>
    <xdr:to>
      <xdr:col>19</xdr:col>
      <xdr:colOff>472904</xdr:colOff>
      <xdr:row>73</xdr:row>
      <xdr:rowOff>4000847</xdr:rowOff>
    </xdr:to>
    <xdr:pic>
      <xdr:nvPicPr>
        <xdr:cNvPr id="339" name="Рисунок 338">
          <a:extLst>
            <a:ext uri="{FF2B5EF4-FFF2-40B4-BE49-F238E27FC236}">
              <a16:creationId xmlns:a16="http://schemas.microsoft.com/office/drawing/2014/main" id="{A11BAC6D-D194-499C-88FA-E7D8FAE3F068}"/>
            </a:ext>
          </a:extLst>
        </xdr:cNvPr>
        <xdr:cNvPicPr>
          <a:picLocks noChangeAspect="1"/>
        </xdr:cNvPicPr>
      </xdr:nvPicPr>
      <xdr:blipFill>
        <a:blip xmlns:r="http://schemas.openxmlformats.org/officeDocument/2006/relationships" r:embed="rId315"/>
        <a:stretch>
          <a:fillRect/>
        </a:stretch>
      </xdr:blipFill>
      <xdr:spPr>
        <a:xfrm>
          <a:off x="16126691" y="223113600"/>
          <a:ext cx="5349704" cy="4000847"/>
        </a:xfrm>
        <a:prstGeom prst="rect">
          <a:avLst/>
        </a:prstGeom>
      </xdr:spPr>
    </xdr:pic>
    <xdr:clientData/>
  </xdr:twoCellAnchor>
  <xdr:twoCellAnchor editAs="oneCell">
    <xdr:from>
      <xdr:col>11</xdr:col>
      <xdr:colOff>0</xdr:colOff>
      <xdr:row>74</xdr:row>
      <xdr:rowOff>0</xdr:rowOff>
    </xdr:from>
    <xdr:to>
      <xdr:col>20</xdr:col>
      <xdr:colOff>193964</xdr:colOff>
      <xdr:row>74</xdr:row>
      <xdr:rowOff>3219185</xdr:rowOff>
    </xdr:to>
    <xdr:pic>
      <xdr:nvPicPr>
        <xdr:cNvPr id="340" name="Рисунок 339">
          <a:extLst>
            <a:ext uri="{FF2B5EF4-FFF2-40B4-BE49-F238E27FC236}">
              <a16:creationId xmlns:a16="http://schemas.microsoft.com/office/drawing/2014/main" id="{4FD9A3FA-B7D4-4CAB-AEC0-B0F214D19BA8}"/>
            </a:ext>
          </a:extLst>
        </xdr:cNvPr>
        <xdr:cNvPicPr>
          <a:picLocks noChangeAspect="1"/>
        </xdr:cNvPicPr>
      </xdr:nvPicPr>
      <xdr:blipFill>
        <a:blip xmlns:r="http://schemas.openxmlformats.org/officeDocument/2006/relationships" r:embed="rId316"/>
        <a:stretch>
          <a:fillRect/>
        </a:stretch>
      </xdr:blipFill>
      <xdr:spPr>
        <a:xfrm>
          <a:off x="16126691" y="227671745"/>
          <a:ext cx="5680364" cy="3219185"/>
        </a:xfrm>
        <a:prstGeom prst="rect">
          <a:avLst/>
        </a:prstGeom>
      </xdr:spPr>
    </xdr:pic>
    <xdr:clientData/>
  </xdr:twoCellAnchor>
  <xdr:twoCellAnchor editAs="oneCell">
    <xdr:from>
      <xdr:col>11</xdr:col>
      <xdr:colOff>0</xdr:colOff>
      <xdr:row>75</xdr:row>
      <xdr:rowOff>0</xdr:rowOff>
    </xdr:from>
    <xdr:to>
      <xdr:col>19</xdr:col>
      <xdr:colOff>358594</xdr:colOff>
      <xdr:row>75</xdr:row>
      <xdr:rowOff>4107536</xdr:rowOff>
    </xdr:to>
    <xdr:pic>
      <xdr:nvPicPr>
        <xdr:cNvPr id="341" name="Рисунок 340">
          <a:extLst>
            <a:ext uri="{FF2B5EF4-FFF2-40B4-BE49-F238E27FC236}">
              <a16:creationId xmlns:a16="http://schemas.microsoft.com/office/drawing/2014/main" id="{5B8F728D-0714-4181-B2D6-24466B588ED5}"/>
            </a:ext>
          </a:extLst>
        </xdr:cNvPr>
        <xdr:cNvPicPr>
          <a:picLocks noChangeAspect="1"/>
        </xdr:cNvPicPr>
      </xdr:nvPicPr>
      <xdr:blipFill>
        <a:blip xmlns:r="http://schemas.openxmlformats.org/officeDocument/2006/relationships" r:embed="rId317"/>
        <a:stretch>
          <a:fillRect/>
        </a:stretch>
      </xdr:blipFill>
      <xdr:spPr>
        <a:xfrm>
          <a:off x="16126691" y="232229891"/>
          <a:ext cx="5235394" cy="4107536"/>
        </a:xfrm>
        <a:prstGeom prst="rect">
          <a:avLst/>
        </a:prstGeom>
      </xdr:spPr>
    </xdr:pic>
    <xdr:clientData/>
  </xdr:twoCellAnchor>
  <xdr:twoCellAnchor editAs="oneCell">
    <xdr:from>
      <xdr:col>11</xdr:col>
      <xdr:colOff>0</xdr:colOff>
      <xdr:row>76</xdr:row>
      <xdr:rowOff>0</xdr:rowOff>
    </xdr:from>
    <xdr:to>
      <xdr:col>19</xdr:col>
      <xdr:colOff>503386</xdr:colOff>
      <xdr:row>76</xdr:row>
      <xdr:rowOff>3132091</xdr:rowOff>
    </xdr:to>
    <xdr:pic>
      <xdr:nvPicPr>
        <xdr:cNvPr id="342" name="Рисунок 341">
          <a:extLst>
            <a:ext uri="{FF2B5EF4-FFF2-40B4-BE49-F238E27FC236}">
              <a16:creationId xmlns:a16="http://schemas.microsoft.com/office/drawing/2014/main" id="{7D3C2AEF-3C8F-4AAF-8D13-55D9BF404721}"/>
            </a:ext>
          </a:extLst>
        </xdr:cNvPr>
        <xdr:cNvPicPr>
          <a:picLocks noChangeAspect="1"/>
        </xdr:cNvPicPr>
      </xdr:nvPicPr>
      <xdr:blipFill>
        <a:blip xmlns:r="http://schemas.openxmlformats.org/officeDocument/2006/relationships" r:embed="rId318"/>
        <a:stretch>
          <a:fillRect/>
        </a:stretch>
      </xdr:blipFill>
      <xdr:spPr>
        <a:xfrm>
          <a:off x="16126691" y="236413964"/>
          <a:ext cx="5380186" cy="3132091"/>
        </a:xfrm>
        <a:prstGeom prst="rect">
          <a:avLst/>
        </a:prstGeom>
      </xdr:spPr>
    </xdr:pic>
    <xdr:clientData/>
  </xdr:twoCellAnchor>
  <xdr:twoCellAnchor editAs="oneCell">
    <xdr:from>
      <xdr:col>11</xdr:col>
      <xdr:colOff>0</xdr:colOff>
      <xdr:row>77</xdr:row>
      <xdr:rowOff>0</xdr:rowOff>
    </xdr:from>
    <xdr:to>
      <xdr:col>18</xdr:col>
      <xdr:colOff>61335</xdr:colOff>
      <xdr:row>77</xdr:row>
      <xdr:rowOff>2682472</xdr:rowOff>
    </xdr:to>
    <xdr:pic>
      <xdr:nvPicPr>
        <xdr:cNvPr id="343" name="Рисунок 342">
          <a:extLst>
            <a:ext uri="{FF2B5EF4-FFF2-40B4-BE49-F238E27FC236}">
              <a16:creationId xmlns:a16="http://schemas.microsoft.com/office/drawing/2014/main" id="{AA29BA1D-6470-4528-8DC0-B5D9826F31D9}"/>
            </a:ext>
          </a:extLst>
        </xdr:cNvPr>
        <xdr:cNvPicPr>
          <a:picLocks noChangeAspect="1"/>
        </xdr:cNvPicPr>
      </xdr:nvPicPr>
      <xdr:blipFill>
        <a:blip xmlns:r="http://schemas.openxmlformats.org/officeDocument/2006/relationships" r:embed="rId319"/>
        <a:stretch>
          <a:fillRect/>
        </a:stretch>
      </xdr:blipFill>
      <xdr:spPr>
        <a:xfrm>
          <a:off x="16126691" y="241623273"/>
          <a:ext cx="4328535" cy="2682472"/>
        </a:xfrm>
        <a:prstGeom prst="rect">
          <a:avLst/>
        </a:prstGeom>
      </xdr:spPr>
    </xdr:pic>
    <xdr:clientData/>
  </xdr:twoCellAnchor>
  <xdr:twoCellAnchor editAs="oneCell">
    <xdr:from>
      <xdr:col>11</xdr:col>
      <xdr:colOff>0</xdr:colOff>
      <xdr:row>78</xdr:row>
      <xdr:rowOff>0</xdr:rowOff>
    </xdr:from>
    <xdr:to>
      <xdr:col>19</xdr:col>
      <xdr:colOff>251904</xdr:colOff>
      <xdr:row>78</xdr:row>
      <xdr:rowOff>2674852</xdr:rowOff>
    </xdr:to>
    <xdr:pic>
      <xdr:nvPicPr>
        <xdr:cNvPr id="344" name="Рисунок 343">
          <a:extLst>
            <a:ext uri="{FF2B5EF4-FFF2-40B4-BE49-F238E27FC236}">
              <a16:creationId xmlns:a16="http://schemas.microsoft.com/office/drawing/2014/main" id="{BC847E5C-8ECD-45FF-B1AF-1E6C7DDACBF3}"/>
            </a:ext>
          </a:extLst>
        </xdr:cNvPr>
        <xdr:cNvPicPr>
          <a:picLocks noChangeAspect="1"/>
        </xdr:cNvPicPr>
      </xdr:nvPicPr>
      <xdr:blipFill>
        <a:blip xmlns:r="http://schemas.openxmlformats.org/officeDocument/2006/relationships" r:embed="rId320"/>
        <a:stretch>
          <a:fillRect/>
        </a:stretch>
      </xdr:blipFill>
      <xdr:spPr>
        <a:xfrm>
          <a:off x="16126691" y="245183891"/>
          <a:ext cx="5128704" cy="2674852"/>
        </a:xfrm>
        <a:prstGeom prst="rect">
          <a:avLst/>
        </a:prstGeom>
      </xdr:spPr>
    </xdr:pic>
    <xdr:clientData/>
  </xdr:twoCellAnchor>
  <xdr:twoCellAnchor editAs="oneCell">
    <xdr:from>
      <xdr:col>11</xdr:col>
      <xdr:colOff>0</xdr:colOff>
      <xdr:row>79</xdr:row>
      <xdr:rowOff>0</xdr:rowOff>
    </xdr:from>
    <xdr:to>
      <xdr:col>17</xdr:col>
      <xdr:colOff>388971</xdr:colOff>
      <xdr:row>79</xdr:row>
      <xdr:rowOff>2423370</xdr:rowOff>
    </xdr:to>
    <xdr:pic>
      <xdr:nvPicPr>
        <xdr:cNvPr id="345" name="Рисунок 344">
          <a:extLst>
            <a:ext uri="{FF2B5EF4-FFF2-40B4-BE49-F238E27FC236}">
              <a16:creationId xmlns:a16="http://schemas.microsoft.com/office/drawing/2014/main" id="{EF1A902D-6CA0-400D-9F9B-CEFB0EB57D49}"/>
            </a:ext>
          </a:extLst>
        </xdr:cNvPr>
        <xdr:cNvPicPr>
          <a:picLocks noChangeAspect="1"/>
        </xdr:cNvPicPr>
      </xdr:nvPicPr>
      <xdr:blipFill>
        <a:blip xmlns:r="http://schemas.openxmlformats.org/officeDocument/2006/relationships" r:embed="rId321"/>
        <a:stretch>
          <a:fillRect/>
        </a:stretch>
      </xdr:blipFill>
      <xdr:spPr>
        <a:xfrm>
          <a:off x="16126691" y="247940945"/>
          <a:ext cx="4046571" cy="2423370"/>
        </a:xfrm>
        <a:prstGeom prst="rect">
          <a:avLst/>
        </a:prstGeom>
      </xdr:spPr>
    </xdr:pic>
    <xdr:clientData/>
  </xdr:twoCellAnchor>
  <xdr:twoCellAnchor editAs="oneCell">
    <xdr:from>
      <xdr:col>11</xdr:col>
      <xdr:colOff>0</xdr:colOff>
      <xdr:row>80</xdr:row>
      <xdr:rowOff>0</xdr:rowOff>
    </xdr:from>
    <xdr:to>
      <xdr:col>18</xdr:col>
      <xdr:colOff>221369</xdr:colOff>
      <xdr:row>80</xdr:row>
      <xdr:rowOff>2415749</xdr:rowOff>
    </xdr:to>
    <xdr:pic>
      <xdr:nvPicPr>
        <xdr:cNvPr id="346" name="Рисунок 345">
          <a:extLst>
            <a:ext uri="{FF2B5EF4-FFF2-40B4-BE49-F238E27FC236}">
              <a16:creationId xmlns:a16="http://schemas.microsoft.com/office/drawing/2014/main" id="{54771173-F8DD-4395-9B0A-F2F6CD656DCE}"/>
            </a:ext>
          </a:extLst>
        </xdr:cNvPr>
        <xdr:cNvPicPr>
          <a:picLocks noChangeAspect="1"/>
        </xdr:cNvPicPr>
      </xdr:nvPicPr>
      <xdr:blipFill>
        <a:blip xmlns:r="http://schemas.openxmlformats.org/officeDocument/2006/relationships" r:embed="rId322"/>
        <a:stretch>
          <a:fillRect/>
        </a:stretch>
      </xdr:blipFill>
      <xdr:spPr>
        <a:xfrm>
          <a:off x="16126691" y="252693055"/>
          <a:ext cx="4488569" cy="2415749"/>
        </a:xfrm>
        <a:prstGeom prst="rect">
          <a:avLst/>
        </a:prstGeom>
      </xdr:spPr>
    </xdr:pic>
    <xdr:clientData/>
  </xdr:twoCellAnchor>
  <xdr:twoCellAnchor editAs="oneCell">
    <xdr:from>
      <xdr:col>11</xdr:col>
      <xdr:colOff>0</xdr:colOff>
      <xdr:row>81</xdr:row>
      <xdr:rowOff>0</xdr:rowOff>
    </xdr:from>
    <xdr:to>
      <xdr:col>17</xdr:col>
      <xdr:colOff>36388</xdr:colOff>
      <xdr:row>81</xdr:row>
      <xdr:rowOff>3546764</xdr:rowOff>
    </xdr:to>
    <xdr:pic>
      <xdr:nvPicPr>
        <xdr:cNvPr id="347" name="Рисунок 346">
          <a:extLst>
            <a:ext uri="{FF2B5EF4-FFF2-40B4-BE49-F238E27FC236}">
              <a16:creationId xmlns:a16="http://schemas.microsoft.com/office/drawing/2014/main" id="{6966FB1D-9E90-4EDE-B3AA-A9B3A4D6B35A}"/>
            </a:ext>
          </a:extLst>
        </xdr:cNvPr>
        <xdr:cNvPicPr>
          <a:picLocks noChangeAspect="1"/>
        </xdr:cNvPicPr>
      </xdr:nvPicPr>
      <xdr:blipFill>
        <a:blip xmlns:r="http://schemas.openxmlformats.org/officeDocument/2006/relationships" r:embed="rId323"/>
        <a:stretch>
          <a:fillRect/>
        </a:stretch>
      </xdr:blipFill>
      <xdr:spPr>
        <a:xfrm>
          <a:off x="16126691" y="256059709"/>
          <a:ext cx="3693988" cy="3546764"/>
        </a:xfrm>
        <a:prstGeom prst="rect">
          <a:avLst/>
        </a:prstGeom>
      </xdr:spPr>
    </xdr:pic>
    <xdr:clientData/>
  </xdr:twoCellAnchor>
  <xdr:twoCellAnchor editAs="oneCell">
    <xdr:from>
      <xdr:col>11</xdr:col>
      <xdr:colOff>0</xdr:colOff>
      <xdr:row>82</xdr:row>
      <xdr:rowOff>0</xdr:rowOff>
    </xdr:from>
    <xdr:to>
      <xdr:col>14</xdr:col>
      <xdr:colOff>297364</xdr:colOff>
      <xdr:row>82</xdr:row>
      <xdr:rowOff>2095682</xdr:rowOff>
    </xdr:to>
    <xdr:pic>
      <xdr:nvPicPr>
        <xdr:cNvPr id="348" name="Рисунок 347">
          <a:extLst>
            <a:ext uri="{FF2B5EF4-FFF2-40B4-BE49-F238E27FC236}">
              <a16:creationId xmlns:a16="http://schemas.microsoft.com/office/drawing/2014/main" id="{67CFF93D-A8A5-4FE9-91BD-A36E8E61F1D0}"/>
            </a:ext>
          </a:extLst>
        </xdr:cNvPr>
        <xdr:cNvPicPr>
          <a:picLocks noChangeAspect="1"/>
        </xdr:cNvPicPr>
      </xdr:nvPicPr>
      <xdr:blipFill>
        <a:blip xmlns:r="http://schemas.openxmlformats.org/officeDocument/2006/relationships" r:embed="rId324"/>
        <a:stretch>
          <a:fillRect/>
        </a:stretch>
      </xdr:blipFill>
      <xdr:spPr>
        <a:xfrm>
          <a:off x="16126691" y="261269018"/>
          <a:ext cx="2126164" cy="2095682"/>
        </a:xfrm>
        <a:prstGeom prst="rect">
          <a:avLst/>
        </a:prstGeom>
      </xdr:spPr>
    </xdr:pic>
    <xdr:clientData/>
  </xdr:twoCellAnchor>
  <xdr:twoCellAnchor editAs="oneCell">
    <xdr:from>
      <xdr:col>11</xdr:col>
      <xdr:colOff>0</xdr:colOff>
      <xdr:row>83</xdr:row>
      <xdr:rowOff>0</xdr:rowOff>
    </xdr:from>
    <xdr:to>
      <xdr:col>19</xdr:col>
      <xdr:colOff>416405</xdr:colOff>
      <xdr:row>83</xdr:row>
      <xdr:rowOff>3061854</xdr:rowOff>
    </xdr:to>
    <xdr:pic>
      <xdr:nvPicPr>
        <xdr:cNvPr id="349" name="Рисунок 348">
          <a:extLst>
            <a:ext uri="{FF2B5EF4-FFF2-40B4-BE49-F238E27FC236}">
              <a16:creationId xmlns:a16="http://schemas.microsoft.com/office/drawing/2014/main" id="{1AD72026-D7EF-4E88-9D49-4129E47BE476}"/>
            </a:ext>
          </a:extLst>
        </xdr:cNvPr>
        <xdr:cNvPicPr>
          <a:picLocks noChangeAspect="1"/>
        </xdr:cNvPicPr>
      </xdr:nvPicPr>
      <xdr:blipFill>
        <a:blip xmlns:r="http://schemas.openxmlformats.org/officeDocument/2006/relationships" r:embed="rId325"/>
        <a:stretch>
          <a:fillRect/>
        </a:stretch>
      </xdr:blipFill>
      <xdr:spPr>
        <a:xfrm>
          <a:off x="16126691" y="263471891"/>
          <a:ext cx="5293205" cy="3061854"/>
        </a:xfrm>
        <a:prstGeom prst="rect">
          <a:avLst/>
        </a:prstGeom>
      </xdr:spPr>
    </xdr:pic>
    <xdr:clientData/>
  </xdr:twoCellAnchor>
  <xdr:twoCellAnchor editAs="oneCell">
    <xdr:from>
      <xdr:col>11</xdr:col>
      <xdr:colOff>0</xdr:colOff>
      <xdr:row>84</xdr:row>
      <xdr:rowOff>0</xdr:rowOff>
    </xdr:from>
    <xdr:to>
      <xdr:col>19</xdr:col>
      <xdr:colOff>312870</xdr:colOff>
      <xdr:row>84</xdr:row>
      <xdr:rowOff>1958510</xdr:rowOff>
    </xdr:to>
    <xdr:pic>
      <xdr:nvPicPr>
        <xdr:cNvPr id="350" name="Рисунок 349">
          <a:extLst>
            <a:ext uri="{FF2B5EF4-FFF2-40B4-BE49-F238E27FC236}">
              <a16:creationId xmlns:a16="http://schemas.microsoft.com/office/drawing/2014/main" id="{EE0103AD-0312-48F8-8235-4F61AF17F279}"/>
            </a:ext>
          </a:extLst>
        </xdr:cNvPr>
        <xdr:cNvPicPr>
          <a:picLocks noChangeAspect="1"/>
        </xdr:cNvPicPr>
      </xdr:nvPicPr>
      <xdr:blipFill>
        <a:blip xmlns:r="http://schemas.openxmlformats.org/officeDocument/2006/relationships" r:embed="rId326"/>
        <a:stretch>
          <a:fillRect/>
        </a:stretch>
      </xdr:blipFill>
      <xdr:spPr>
        <a:xfrm>
          <a:off x="16126691" y="267240327"/>
          <a:ext cx="5189670" cy="1958510"/>
        </a:xfrm>
        <a:prstGeom prst="rect">
          <a:avLst/>
        </a:prstGeom>
      </xdr:spPr>
    </xdr:pic>
    <xdr:clientData/>
  </xdr:twoCellAnchor>
  <xdr:twoCellAnchor editAs="oneCell">
    <xdr:from>
      <xdr:col>11</xdr:col>
      <xdr:colOff>0</xdr:colOff>
      <xdr:row>85</xdr:row>
      <xdr:rowOff>0</xdr:rowOff>
    </xdr:from>
    <xdr:to>
      <xdr:col>17</xdr:col>
      <xdr:colOff>282281</xdr:colOff>
      <xdr:row>85</xdr:row>
      <xdr:rowOff>2956816</xdr:rowOff>
    </xdr:to>
    <xdr:pic>
      <xdr:nvPicPr>
        <xdr:cNvPr id="351" name="Рисунок 350">
          <a:extLst>
            <a:ext uri="{FF2B5EF4-FFF2-40B4-BE49-F238E27FC236}">
              <a16:creationId xmlns:a16="http://schemas.microsoft.com/office/drawing/2014/main" id="{F7609457-7A11-4003-8ABB-D9746C0BC3A0}"/>
            </a:ext>
          </a:extLst>
        </xdr:cNvPr>
        <xdr:cNvPicPr>
          <a:picLocks noChangeAspect="1"/>
        </xdr:cNvPicPr>
      </xdr:nvPicPr>
      <xdr:blipFill>
        <a:blip xmlns:r="http://schemas.openxmlformats.org/officeDocument/2006/relationships" r:embed="rId327"/>
        <a:stretch>
          <a:fillRect/>
        </a:stretch>
      </xdr:blipFill>
      <xdr:spPr>
        <a:xfrm>
          <a:off x="16126691" y="270011236"/>
          <a:ext cx="3939881" cy="2956816"/>
        </a:xfrm>
        <a:prstGeom prst="rect">
          <a:avLst/>
        </a:prstGeom>
      </xdr:spPr>
    </xdr:pic>
    <xdr:clientData/>
  </xdr:twoCellAnchor>
  <xdr:twoCellAnchor editAs="oneCell">
    <xdr:from>
      <xdr:col>11</xdr:col>
      <xdr:colOff>0</xdr:colOff>
      <xdr:row>86</xdr:row>
      <xdr:rowOff>0</xdr:rowOff>
    </xdr:from>
    <xdr:to>
      <xdr:col>18</xdr:col>
      <xdr:colOff>244231</xdr:colOff>
      <xdr:row>86</xdr:row>
      <xdr:rowOff>2408129</xdr:rowOff>
    </xdr:to>
    <xdr:pic>
      <xdr:nvPicPr>
        <xdr:cNvPr id="352" name="Рисунок 351">
          <a:extLst>
            <a:ext uri="{FF2B5EF4-FFF2-40B4-BE49-F238E27FC236}">
              <a16:creationId xmlns:a16="http://schemas.microsoft.com/office/drawing/2014/main" id="{437A2786-3146-4EE3-9211-BAE95AC7398A}"/>
            </a:ext>
          </a:extLst>
        </xdr:cNvPr>
        <xdr:cNvPicPr>
          <a:picLocks noChangeAspect="1"/>
        </xdr:cNvPicPr>
      </xdr:nvPicPr>
      <xdr:blipFill>
        <a:blip xmlns:r="http://schemas.openxmlformats.org/officeDocument/2006/relationships" r:embed="rId328"/>
        <a:stretch>
          <a:fillRect/>
        </a:stretch>
      </xdr:blipFill>
      <xdr:spPr>
        <a:xfrm>
          <a:off x="16126691" y="273045382"/>
          <a:ext cx="4511431" cy="2408129"/>
        </a:xfrm>
        <a:prstGeom prst="rect">
          <a:avLst/>
        </a:prstGeom>
      </xdr:spPr>
    </xdr:pic>
    <xdr:clientData/>
  </xdr:twoCellAnchor>
  <xdr:twoCellAnchor editAs="oneCell">
    <xdr:from>
      <xdr:col>11</xdr:col>
      <xdr:colOff>-1</xdr:colOff>
      <xdr:row>86</xdr:row>
      <xdr:rowOff>2576944</xdr:rowOff>
    </xdr:from>
    <xdr:to>
      <xdr:col>19</xdr:col>
      <xdr:colOff>27708</xdr:colOff>
      <xdr:row>87</xdr:row>
      <xdr:rowOff>3202728</xdr:rowOff>
    </xdr:to>
    <xdr:pic>
      <xdr:nvPicPr>
        <xdr:cNvPr id="353" name="Рисунок 352">
          <a:extLst>
            <a:ext uri="{FF2B5EF4-FFF2-40B4-BE49-F238E27FC236}">
              <a16:creationId xmlns:a16="http://schemas.microsoft.com/office/drawing/2014/main" id="{9B0FB1BC-6E3D-4892-B5F0-F58D54959C30}"/>
            </a:ext>
          </a:extLst>
        </xdr:cNvPr>
        <xdr:cNvPicPr>
          <a:picLocks noChangeAspect="1"/>
        </xdr:cNvPicPr>
      </xdr:nvPicPr>
      <xdr:blipFill>
        <a:blip xmlns:r="http://schemas.openxmlformats.org/officeDocument/2006/relationships" r:embed="rId329"/>
        <a:stretch>
          <a:fillRect/>
        </a:stretch>
      </xdr:blipFill>
      <xdr:spPr>
        <a:xfrm>
          <a:off x="16126690" y="275622326"/>
          <a:ext cx="4904509" cy="3202729"/>
        </a:xfrm>
        <a:prstGeom prst="rect">
          <a:avLst/>
        </a:prstGeom>
      </xdr:spPr>
    </xdr:pic>
    <xdr:clientData/>
  </xdr:twoCellAnchor>
  <xdr:twoCellAnchor editAs="oneCell">
    <xdr:from>
      <xdr:col>11</xdr:col>
      <xdr:colOff>0</xdr:colOff>
      <xdr:row>88</xdr:row>
      <xdr:rowOff>0</xdr:rowOff>
    </xdr:from>
    <xdr:to>
      <xdr:col>17</xdr:col>
      <xdr:colOff>213695</xdr:colOff>
      <xdr:row>89</xdr:row>
      <xdr:rowOff>2285</xdr:rowOff>
    </xdr:to>
    <xdr:pic>
      <xdr:nvPicPr>
        <xdr:cNvPr id="354" name="Рисунок 353">
          <a:extLst>
            <a:ext uri="{FF2B5EF4-FFF2-40B4-BE49-F238E27FC236}">
              <a16:creationId xmlns:a16="http://schemas.microsoft.com/office/drawing/2014/main" id="{BA1D7989-6950-4BD1-AC2E-7D71824AB102}"/>
            </a:ext>
          </a:extLst>
        </xdr:cNvPr>
        <xdr:cNvPicPr>
          <a:picLocks noChangeAspect="1"/>
        </xdr:cNvPicPr>
      </xdr:nvPicPr>
      <xdr:blipFill>
        <a:blip xmlns:r="http://schemas.openxmlformats.org/officeDocument/2006/relationships" r:embed="rId330"/>
        <a:stretch>
          <a:fillRect/>
        </a:stretch>
      </xdr:blipFill>
      <xdr:spPr>
        <a:xfrm>
          <a:off x="16126691" y="279584727"/>
          <a:ext cx="3871295" cy="2385267"/>
        </a:xfrm>
        <a:prstGeom prst="rect">
          <a:avLst/>
        </a:prstGeom>
      </xdr:spPr>
    </xdr:pic>
    <xdr:clientData/>
  </xdr:twoCellAnchor>
  <xdr:twoCellAnchor editAs="oneCell">
    <xdr:from>
      <xdr:col>11</xdr:col>
      <xdr:colOff>0</xdr:colOff>
      <xdr:row>89</xdr:row>
      <xdr:rowOff>0</xdr:rowOff>
    </xdr:from>
    <xdr:to>
      <xdr:col>16</xdr:col>
      <xdr:colOff>568036</xdr:colOff>
      <xdr:row>89</xdr:row>
      <xdr:rowOff>3211610</xdr:rowOff>
    </xdr:to>
    <xdr:pic>
      <xdr:nvPicPr>
        <xdr:cNvPr id="355" name="Рисунок 354">
          <a:extLst>
            <a:ext uri="{FF2B5EF4-FFF2-40B4-BE49-F238E27FC236}">
              <a16:creationId xmlns:a16="http://schemas.microsoft.com/office/drawing/2014/main" id="{22AEF059-79F2-474E-AB15-033DAF777317}"/>
            </a:ext>
          </a:extLst>
        </xdr:cNvPr>
        <xdr:cNvPicPr>
          <a:picLocks noChangeAspect="1"/>
        </xdr:cNvPicPr>
      </xdr:nvPicPr>
      <xdr:blipFill>
        <a:blip xmlns:r="http://schemas.openxmlformats.org/officeDocument/2006/relationships" r:embed="rId331"/>
        <a:stretch>
          <a:fillRect/>
        </a:stretch>
      </xdr:blipFill>
      <xdr:spPr>
        <a:xfrm>
          <a:off x="16126691" y="281967709"/>
          <a:ext cx="3616036" cy="3211610"/>
        </a:xfrm>
        <a:prstGeom prst="rect">
          <a:avLst/>
        </a:prstGeom>
      </xdr:spPr>
    </xdr:pic>
    <xdr:clientData/>
  </xdr:twoCellAnchor>
  <xdr:twoCellAnchor editAs="oneCell">
    <xdr:from>
      <xdr:col>11</xdr:col>
      <xdr:colOff>0</xdr:colOff>
      <xdr:row>90</xdr:row>
      <xdr:rowOff>0</xdr:rowOff>
    </xdr:from>
    <xdr:to>
      <xdr:col>19</xdr:col>
      <xdr:colOff>236663</xdr:colOff>
      <xdr:row>90</xdr:row>
      <xdr:rowOff>4031329</xdr:rowOff>
    </xdr:to>
    <xdr:pic>
      <xdr:nvPicPr>
        <xdr:cNvPr id="356" name="Рисунок 355">
          <a:extLst>
            <a:ext uri="{FF2B5EF4-FFF2-40B4-BE49-F238E27FC236}">
              <a16:creationId xmlns:a16="http://schemas.microsoft.com/office/drawing/2014/main" id="{F61698F8-74CD-4752-B507-B11D65D5F6D9}"/>
            </a:ext>
          </a:extLst>
        </xdr:cNvPr>
        <xdr:cNvPicPr>
          <a:picLocks noChangeAspect="1"/>
        </xdr:cNvPicPr>
      </xdr:nvPicPr>
      <xdr:blipFill>
        <a:blip xmlns:r="http://schemas.openxmlformats.org/officeDocument/2006/relationships" r:embed="rId332"/>
        <a:stretch>
          <a:fillRect/>
        </a:stretch>
      </xdr:blipFill>
      <xdr:spPr>
        <a:xfrm>
          <a:off x="16126691" y="286331891"/>
          <a:ext cx="5113463" cy="4031329"/>
        </a:xfrm>
        <a:prstGeom prst="rect">
          <a:avLst/>
        </a:prstGeom>
      </xdr:spPr>
    </xdr:pic>
    <xdr:clientData/>
  </xdr:twoCellAnchor>
  <xdr:twoCellAnchor editAs="oneCell">
    <xdr:from>
      <xdr:col>11</xdr:col>
      <xdr:colOff>0</xdr:colOff>
      <xdr:row>91</xdr:row>
      <xdr:rowOff>0</xdr:rowOff>
    </xdr:from>
    <xdr:to>
      <xdr:col>17</xdr:col>
      <xdr:colOff>556625</xdr:colOff>
      <xdr:row>91</xdr:row>
      <xdr:rowOff>2042337</xdr:rowOff>
    </xdr:to>
    <xdr:pic>
      <xdr:nvPicPr>
        <xdr:cNvPr id="357" name="Рисунок 356">
          <a:extLst>
            <a:ext uri="{FF2B5EF4-FFF2-40B4-BE49-F238E27FC236}">
              <a16:creationId xmlns:a16="http://schemas.microsoft.com/office/drawing/2014/main" id="{6084040B-F56A-42F0-B6E4-DFB0B0C973A7}"/>
            </a:ext>
          </a:extLst>
        </xdr:cNvPr>
        <xdr:cNvPicPr>
          <a:picLocks noChangeAspect="1"/>
        </xdr:cNvPicPr>
      </xdr:nvPicPr>
      <xdr:blipFill>
        <a:blip xmlns:r="http://schemas.openxmlformats.org/officeDocument/2006/relationships" r:embed="rId333"/>
        <a:stretch>
          <a:fillRect/>
        </a:stretch>
      </xdr:blipFill>
      <xdr:spPr>
        <a:xfrm>
          <a:off x="16126691" y="291541200"/>
          <a:ext cx="4214225" cy="2042337"/>
        </a:xfrm>
        <a:prstGeom prst="rect">
          <a:avLst/>
        </a:prstGeom>
      </xdr:spPr>
    </xdr:pic>
    <xdr:clientData/>
  </xdr:twoCellAnchor>
  <xdr:twoCellAnchor editAs="oneCell">
    <xdr:from>
      <xdr:col>11</xdr:col>
      <xdr:colOff>0</xdr:colOff>
      <xdr:row>92</xdr:row>
      <xdr:rowOff>0</xdr:rowOff>
    </xdr:from>
    <xdr:to>
      <xdr:col>18</xdr:col>
      <xdr:colOff>401782</xdr:colOff>
      <xdr:row>92</xdr:row>
      <xdr:rowOff>4005584</xdr:rowOff>
    </xdr:to>
    <xdr:pic>
      <xdr:nvPicPr>
        <xdr:cNvPr id="358" name="Рисунок 357">
          <a:extLst>
            <a:ext uri="{FF2B5EF4-FFF2-40B4-BE49-F238E27FC236}">
              <a16:creationId xmlns:a16="http://schemas.microsoft.com/office/drawing/2014/main" id="{536E0FA1-0044-492A-B2D6-DE0D329B863F}"/>
            </a:ext>
          </a:extLst>
        </xdr:cNvPr>
        <xdr:cNvPicPr>
          <a:picLocks noChangeAspect="1"/>
        </xdr:cNvPicPr>
      </xdr:nvPicPr>
      <xdr:blipFill>
        <a:blip xmlns:r="http://schemas.openxmlformats.org/officeDocument/2006/relationships" r:embed="rId334"/>
        <a:stretch>
          <a:fillRect/>
        </a:stretch>
      </xdr:blipFill>
      <xdr:spPr>
        <a:xfrm>
          <a:off x="16126691" y="294519927"/>
          <a:ext cx="4668982" cy="4005584"/>
        </a:xfrm>
        <a:prstGeom prst="rect">
          <a:avLst/>
        </a:prstGeom>
      </xdr:spPr>
    </xdr:pic>
    <xdr:clientData/>
  </xdr:twoCellAnchor>
  <xdr:twoCellAnchor editAs="oneCell">
    <xdr:from>
      <xdr:col>11</xdr:col>
      <xdr:colOff>0</xdr:colOff>
      <xdr:row>93</xdr:row>
      <xdr:rowOff>0</xdr:rowOff>
    </xdr:from>
    <xdr:to>
      <xdr:col>19</xdr:col>
      <xdr:colOff>26228</xdr:colOff>
      <xdr:row>93</xdr:row>
      <xdr:rowOff>3948546</xdr:rowOff>
    </xdr:to>
    <xdr:pic>
      <xdr:nvPicPr>
        <xdr:cNvPr id="359" name="Рисунок 358">
          <a:extLst>
            <a:ext uri="{FF2B5EF4-FFF2-40B4-BE49-F238E27FC236}">
              <a16:creationId xmlns:a16="http://schemas.microsoft.com/office/drawing/2014/main" id="{D09427EB-33AD-4B6E-B338-8CACE66C3FBE}"/>
            </a:ext>
          </a:extLst>
        </xdr:cNvPr>
        <xdr:cNvPicPr>
          <a:picLocks noChangeAspect="1"/>
        </xdr:cNvPicPr>
      </xdr:nvPicPr>
      <xdr:blipFill>
        <a:blip xmlns:r="http://schemas.openxmlformats.org/officeDocument/2006/relationships" r:embed="rId335"/>
        <a:stretch>
          <a:fillRect/>
        </a:stretch>
      </xdr:blipFill>
      <xdr:spPr>
        <a:xfrm>
          <a:off x="16126691" y="299673818"/>
          <a:ext cx="4903028" cy="3948546"/>
        </a:xfrm>
        <a:prstGeom prst="rect">
          <a:avLst/>
        </a:prstGeom>
      </xdr:spPr>
    </xdr:pic>
    <xdr:clientData/>
  </xdr:twoCellAnchor>
  <xdr:twoCellAnchor editAs="oneCell">
    <xdr:from>
      <xdr:col>11</xdr:col>
      <xdr:colOff>0</xdr:colOff>
      <xdr:row>94</xdr:row>
      <xdr:rowOff>0</xdr:rowOff>
    </xdr:from>
    <xdr:to>
      <xdr:col>20</xdr:col>
      <xdr:colOff>175751</xdr:colOff>
      <xdr:row>94</xdr:row>
      <xdr:rowOff>3406435</xdr:rowOff>
    </xdr:to>
    <xdr:pic>
      <xdr:nvPicPr>
        <xdr:cNvPr id="360" name="Рисунок 359">
          <a:extLst>
            <a:ext uri="{FF2B5EF4-FFF2-40B4-BE49-F238E27FC236}">
              <a16:creationId xmlns:a16="http://schemas.microsoft.com/office/drawing/2014/main" id="{312AB25C-EE13-40DD-B345-FCA1F68E50DA}"/>
            </a:ext>
          </a:extLst>
        </xdr:cNvPr>
        <xdr:cNvPicPr>
          <a:picLocks noChangeAspect="1"/>
        </xdr:cNvPicPr>
      </xdr:nvPicPr>
      <xdr:blipFill>
        <a:blip xmlns:r="http://schemas.openxmlformats.org/officeDocument/2006/relationships" r:embed="rId336"/>
        <a:stretch>
          <a:fillRect/>
        </a:stretch>
      </xdr:blipFill>
      <xdr:spPr>
        <a:xfrm>
          <a:off x="16126691" y="304425927"/>
          <a:ext cx="5662151" cy="3406435"/>
        </a:xfrm>
        <a:prstGeom prst="rect">
          <a:avLst/>
        </a:prstGeom>
      </xdr:spPr>
    </xdr:pic>
    <xdr:clientData/>
  </xdr:twoCellAnchor>
  <xdr:twoCellAnchor editAs="oneCell">
    <xdr:from>
      <xdr:col>11</xdr:col>
      <xdr:colOff>0</xdr:colOff>
      <xdr:row>95</xdr:row>
      <xdr:rowOff>0</xdr:rowOff>
    </xdr:from>
    <xdr:to>
      <xdr:col>19</xdr:col>
      <xdr:colOff>465271</xdr:colOff>
      <xdr:row>95</xdr:row>
      <xdr:rowOff>2687782</xdr:rowOff>
    </xdr:to>
    <xdr:pic>
      <xdr:nvPicPr>
        <xdr:cNvPr id="361" name="Рисунок 360">
          <a:extLst>
            <a:ext uri="{FF2B5EF4-FFF2-40B4-BE49-F238E27FC236}">
              <a16:creationId xmlns:a16="http://schemas.microsoft.com/office/drawing/2014/main" id="{37D234F0-35D7-4719-A60B-5CBC2F39FF9C}"/>
            </a:ext>
          </a:extLst>
        </xdr:cNvPr>
        <xdr:cNvPicPr>
          <a:picLocks noChangeAspect="1"/>
        </xdr:cNvPicPr>
      </xdr:nvPicPr>
      <xdr:blipFill>
        <a:blip xmlns:r="http://schemas.openxmlformats.org/officeDocument/2006/relationships" r:embed="rId337"/>
        <a:stretch>
          <a:fillRect/>
        </a:stretch>
      </xdr:blipFill>
      <xdr:spPr>
        <a:xfrm>
          <a:off x="16126691" y="307944982"/>
          <a:ext cx="5342071" cy="2687782"/>
        </a:xfrm>
        <a:prstGeom prst="rect">
          <a:avLst/>
        </a:prstGeom>
      </xdr:spPr>
    </xdr:pic>
    <xdr:clientData/>
  </xdr:twoCellAnchor>
  <xdr:twoCellAnchor editAs="oneCell">
    <xdr:from>
      <xdr:col>11</xdr:col>
      <xdr:colOff>0</xdr:colOff>
      <xdr:row>96</xdr:row>
      <xdr:rowOff>0</xdr:rowOff>
    </xdr:from>
    <xdr:to>
      <xdr:col>21</xdr:col>
      <xdr:colOff>102921</xdr:colOff>
      <xdr:row>96</xdr:row>
      <xdr:rowOff>2812473</xdr:rowOff>
    </xdr:to>
    <xdr:pic>
      <xdr:nvPicPr>
        <xdr:cNvPr id="362" name="Рисунок 361">
          <a:extLst>
            <a:ext uri="{FF2B5EF4-FFF2-40B4-BE49-F238E27FC236}">
              <a16:creationId xmlns:a16="http://schemas.microsoft.com/office/drawing/2014/main" id="{60A3BCB2-7EB8-443A-990F-69A64D1F9084}"/>
            </a:ext>
          </a:extLst>
        </xdr:cNvPr>
        <xdr:cNvPicPr>
          <a:picLocks noChangeAspect="1"/>
        </xdr:cNvPicPr>
      </xdr:nvPicPr>
      <xdr:blipFill>
        <a:blip xmlns:r="http://schemas.openxmlformats.org/officeDocument/2006/relationships" r:embed="rId338"/>
        <a:stretch>
          <a:fillRect/>
        </a:stretch>
      </xdr:blipFill>
      <xdr:spPr>
        <a:xfrm>
          <a:off x="16126691" y="311311636"/>
          <a:ext cx="6198921" cy="2812473"/>
        </a:xfrm>
        <a:prstGeom prst="rect">
          <a:avLst/>
        </a:prstGeom>
      </xdr:spPr>
    </xdr:pic>
    <xdr:clientData/>
  </xdr:twoCellAnchor>
  <xdr:twoCellAnchor editAs="oneCell">
    <xdr:from>
      <xdr:col>11</xdr:col>
      <xdr:colOff>0</xdr:colOff>
      <xdr:row>97</xdr:row>
      <xdr:rowOff>0</xdr:rowOff>
    </xdr:from>
    <xdr:to>
      <xdr:col>16</xdr:col>
      <xdr:colOff>124691</xdr:colOff>
      <xdr:row>97</xdr:row>
      <xdr:rowOff>4693843</xdr:rowOff>
    </xdr:to>
    <xdr:pic>
      <xdr:nvPicPr>
        <xdr:cNvPr id="363" name="Рисунок 362">
          <a:extLst>
            <a:ext uri="{FF2B5EF4-FFF2-40B4-BE49-F238E27FC236}">
              <a16:creationId xmlns:a16="http://schemas.microsoft.com/office/drawing/2014/main" id="{6DF551F7-BC68-451F-AD3D-C860B57C96BC}"/>
            </a:ext>
          </a:extLst>
        </xdr:cNvPr>
        <xdr:cNvPicPr>
          <a:picLocks noChangeAspect="1"/>
        </xdr:cNvPicPr>
      </xdr:nvPicPr>
      <xdr:blipFill>
        <a:blip xmlns:r="http://schemas.openxmlformats.org/officeDocument/2006/relationships" r:embed="rId339"/>
        <a:stretch>
          <a:fillRect/>
        </a:stretch>
      </xdr:blipFill>
      <xdr:spPr>
        <a:xfrm>
          <a:off x="16126691" y="316520945"/>
          <a:ext cx="3172691" cy="4693843"/>
        </a:xfrm>
        <a:prstGeom prst="rect">
          <a:avLst/>
        </a:prstGeom>
      </xdr:spPr>
    </xdr:pic>
    <xdr:clientData/>
  </xdr:twoCellAnchor>
  <xdr:twoCellAnchor editAs="oneCell">
    <xdr:from>
      <xdr:col>11</xdr:col>
      <xdr:colOff>0</xdr:colOff>
      <xdr:row>98</xdr:row>
      <xdr:rowOff>0</xdr:rowOff>
    </xdr:from>
    <xdr:to>
      <xdr:col>19</xdr:col>
      <xdr:colOff>38526</xdr:colOff>
      <xdr:row>98</xdr:row>
      <xdr:rowOff>3909399</xdr:rowOff>
    </xdr:to>
    <xdr:pic>
      <xdr:nvPicPr>
        <xdr:cNvPr id="364" name="Рисунок 363">
          <a:extLst>
            <a:ext uri="{FF2B5EF4-FFF2-40B4-BE49-F238E27FC236}">
              <a16:creationId xmlns:a16="http://schemas.microsoft.com/office/drawing/2014/main" id="{E5AD5EEA-6A71-4276-B718-CA00148E9BDF}"/>
            </a:ext>
          </a:extLst>
        </xdr:cNvPr>
        <xdr:cNvPicPr>
          <a:picLocks noChangeAspect="1"/>
        </xdr:cNvPicPr>
      </xdr:nvPicPr>
      <xdr:blipFill>
        <a:blip xmlns:r="http://schemas.openxmlformats.org/officeDocument/2006/relationships" r:embed="rId340"/>
        <a:stretch>
          <a:fillRect/>
        </a:stretch>
      </xdr:blipFill>
      <xdr:spPr>
        <a:xfrm>
          <a:off x="16126691" y="321480873"/>
          <a:ext cx="4915326" cy="3909399"/>
        </a:xfrm>
        <a:prstGeom prst="rect">
          <a:avLst/>
        </a:prstGeom>
      </xdr:spPr>
    </xdr:pic>
    <xdr:clientData/>
  </xdr:twoCellAnchor>
  <xdr:twoCellAnchor editAs="oneCell">
    <xdr:from>
      <xdr:col>11</xdr:col>
      <xdr:colOff>0</xdr:colOff>
      <xdr:row>99</xdr:row>
      <xdr:rowOff>0</xdr:rowOff>
    </xdr:from>
    <xdr:to>
      <xdr:col>19</xdr:col>
      <xdr:colOff>387065</xdr:colOff>
      <xdr:row>99</xdr:row>
      <xdr:rowOff>4281055</xdr:rowOff>
    </xdr:to>
    <xdr:pic>
      <xdr:nvPicPr>
        <xdr:cNvPr id="365" name="Рисунок 364">
          <a:extLst>
            <a:ext uri="{FF2B5EF4-FFF2-40B4-BE49-F238E27FC236}">
              <a16:creationId xmlns:a16="http://schemas.microsoft.com/office/drawing/2014/main" id="{E478C504-CEA8-46D7-9F49-EE0CB6DDFA92}"/>
            </a:ext>
          </a:extLst>
        </xdr:cNvPr>
        <xdr:cNvPicPr>
          <a:picLocks noChangeAspect="1"/>
        </xdr:cNvPicPr>
      </xdr:nvPicPr>
      <xdr:blipFill>
        <a:blip xmlns:r="http://schemas.openxmlformats.org/officeDocument/2006/relationships" r:embed="rId341"/>
        <a:stretch>
          <a:fillRect/>
        </a:stretch>
      </xdr:blipFill>
      <xdr:spPr>
        <a:xfrm>
          <a:off x="16126691" y="325457127"/>
          <a:ext cx="5263865" cy="4281055"/>
        </a:xfrm>
        <a:prstGeom prst="rect">
          <a:avLst/>
        </a:prstGeom>
      </xdr:spPr>
    </xdr:pic>
    <xdr:clientData/>
  </xdr:twoCellAnchor>
  <xdr:twoCellAnchor editAs="oneCell">
    <xdr:from>
      <xdr:col>11</xdr:col>
      <xdr:colOff>0</xdr:colOff>
      <xdr:row>99</xdr:row>
      <xdr:rowOff>5153890</xdr:rowOff>
    </xdr:from>
    <xdr:to>
      <xdr:col>16</xdr:col>
      <xdr:colOff>498764</xdr:colOff>
      <xdr:row>100</xdr:row>
      <xdr:rowOff>2352626</xdr:rowOff>
    </xdr:to>
    <xdr:pic>
      <xdr:nvPicPr>
        <xdr:cNvPr id="366" name="Рисунок 365">
          <a:extLst>
            <a:ext uri="{FF2B5EF4-FFF2-40B4-BE49-F238E27FC236}">
              <a16:creationId xmlns:a16="http://schemas.microsoft.com/office/drawing/2014/main" id="{49108035-A3D1-4CC4-8E82-138E06D5E59C}"/>
            </a:ext>
          </a:extLst>
        </xdr:cNvPr>
        <xdr:cNvPicPr>
          <a:picLocks noChangeAspect="1"/>
        </xdr:cNvPicPr>
      </xdr:nvPicPr>
      <xdr:blipFill>
        <a:blip xmlns:r="http://schemas.openxmlformats.org/officeDocument/2006/relationships" r:embed="rId342"/>
        <a:stretch>
          <a:fillRect/>
        </a:stretch>
      </xdr:blipFill>
      <xdr:spPr>
        <a:xfrm>
          <a:off x="16126691" y="330611017"/>
          <a:ext cx="3546764" cy="2352627"/>
        </a:xfrm>
        <a:prstGeom prst="rect">
          <a:avLst/>
        </a:prstGeom>
      </xdr:spPr>
    </xdr:pic>
    <xdr:clientData/>
  </xdr:twoCellAnchor>
  <xdr:twoCellAnchor editAs="oneCell">
    <xdr:from>
      <xdr:col>11</xdr:col>
      <xdr:colOff>0</xdr:colOff>
      <xdr:row>101</xdr:row>
      <xdr:rowOff>0</xdr:rowOff>
    </xdr:from>
    <xdr:to>
      <xdr:col>20</xdr:col>
      <xdr:colOff>411991</xdr:colOff>
      <xdr:row>101</xdr:row>
      <xdr:rowOff>2850127</xdr:rowOff>
    </xdr:to>
    <xdr:pic>
      <xdr:nvPicPr>
        <xdr:cNvPr id="367" name="Рисунок 366">
          <a:extLst>
            <a:ext uri="{FF2B5EF4-FFF2-40B4-BE49-F238E27FC236}">
              <a16:creationId xmlns:a16="http://schemas.microsoft.com/office/drawing/2014/main" id="{02ADDCEC-1628-4D44-8889-B18E43C77C4A}"/>
            </a:ext>
          </a:extLst>
        </xdr:cNvPr>
        <xdr:cNvPicPr>
          <a:picLocks noChangeAspect="1"/>
        </xdr:cNvPicPr>
      </xdr:nvPicPr>
      <xdr:blipFill>
        <a:blip xmlns:r="http://schemas.openxmlformats.org/officeDocument/2006/relationships" r:embed="rId343"/>
        <a:stretch>
          <a:fillRect/>
        </a:stretch>
      </xdr:blipFill>
      <xdr:spPr>
        <a:xfrm>
          <a:off x="16126691" y="333187964"/>
          <a:ext cx="5898391" cy="2850127"/>
        </a:xfrm>
        <a:prstGeom prst="rect">
          <a:avLst/>
        </a:prstGeom>
      </xdr:spPr>
    </xdr:pic>
    <xdr:clientData/>
  </xdr:twoCellAnchor>
  <xdr:twoCellAnchor editAs="oneCell">
    <xdr:from>
      <xdr:col>11</xdr:col>
      <xdr:colOff>0</xdr:colOff>
      <xdr:row>102</xdr:row>
      <xdr:rowOff>0</xdr:rowOff>
    </xdr:from>
    <xdr:to>
      <xdr:col>20</xdr:col>
      <xdr:colOff>84303</xdr:colOff>
      <xdr:row>102</xdr:row>
      <xdr:rowOff>2606266</xdr:rowOff>
    </xdr:to>
    <xdr:pic>
      <xdr:nvPicPr>
        <xdr:cNvPr id="368" name="Рисунок 367">
          <a:extLst>
            <a:ext uri="{FF2B5EF4-FFF2-40B4-BE49-F238E27FC236}">
              <a16:creationId xmlns:a16="http://schemas.microsoft.com/office/drawing/2014/main" id="{3283A304-2747-4CD4-BA5E-0BCD5961B57A}"/>
            </a:ext>
          </a:extLst>
        </xdr:cNvPr>
        <xdr:cNvPicPr>
          <a:picLocks noChangeAspect="1"/>
        </xdr:cNvPicPr>
      </xdr:nvPicPr>
      <xdr:blipFill>
        <a:blip xmlns:r="http://schemas.openxmlformats.org/officeDocument/2006/relationships" r:embed="rId344"/>
        <a:stretch>
          <a:fillRect/>
        </a:stretch>
      </xdr:blipFill>
      <xdr:spPr>
        <a:xfrm>
          <a:off x="16126691" y="337940073"/>
          <a:ext cx="5570703" cy="2606266"/>
        </a:xfrm>
        <a:prstGeom prst="rect">
          <a:avLst/>
        </a:prstGeom>
      </xdr:spPr>
    </xdr:pic>
    <xdr:clientData/>
  </xdr:twoCellAnchor>
  <xdr:twoCellAnchor editAs="oneCell">
    <xdr:from>
      <xdr:col>11</xdr:col>
      <xdr:colOff>0</xdr:colOff>
      <xdr:row>103</xdr:row>
      <xdr:rowOff>0</xdr:rowOff>
    </xdr:from>
    <xdr:to>
      <xdr:col>16</xdr:col>
      <xdr:colOff>495607</xdr:colOff>
      <xdr:row>103</xdr:row>
      <xdr:rowOff>2735817</xdr:rowOff>
    </xdr:to>
    <xdr:pic>
      <xdr:nvPicPr>
        <xdr:cNvPr id="369" name="Рисунок 368">
          <a:extLst>
            <a:ext uri="{FF2B5EF4-FFF2-40B4-BE49-F238E27FC236}">
              <a16:creationId xmlns:a16="http://schemas.microsoft.com/office/drawing/2014/main" id="{55B1EBB5-0616-44B6-8BF4-A8EA3243FA5A}"/>
            </a:ext>
          </a:extLst>
        </xdr:cNvPr>
        <xdr:cNvPicPr>
          <a:picLocks noChangeAspect="1"/>
        </xdr:cNvPicPr>
      </xdr:nvPicPr>
      <xdr:blipFill>
        <a:blip xmlns:r="http://schemas.openxmlformats.org/officeDocument/2006/relationships" r:embed="rId345"/>
        <a:stretch>
          <a:fillRect/>
        </a:stretch>
      </xdr:blipFill>
      <xdr:spPr>
        <a:xfrm>
          <a:off x="16126691" y="342304255"/>
          <a:ext cx="3543607" cy="2735817"/>
        </a:xfrm>
        <a:prstGeom prst="rect">
          <a:avLst/>
        </a:prstGeom>
      </xdr:spPr>
    </xdr:pic>
    <xdr:clientData/>
  </xdr:twoCellAnchor>
  <xdr:twoCellAnchor editAs="oneCell">
    <xdr:from>
      <xdr:col>11</xdr:col>
      <xdr:colOff>0</xdr:colOff>
      <xdr:row>104</xdr:row>
      <xdr:rowOff>0</xdr:rowOff>
    </xdr:from>
    <xdr:to>
      <xdr:col>16</xdr:col>
      <xdr:colOff>251746</xdr:colOff>
      <xdr:row>104</xdr:row>
      <xdr:rowOff>4023709</xdr:rowOff>
    </xdr:to>
    <xdr:pic>
      <xdr:nvPicPr>
        <xdr:cNvPr id="370" name="Рисунок 369">
          <a:extLst>
            <a:ext uri="{FF2B5EF4-FFF2-40B4-BE49-F238E27FC236}">
              <a16:creationId xmlns:a16="http://schemas.microsoft.com/office/drawing/2014/main" id="{11CF3744-9168-4AD2-82E4-35CA977CF88B}"/>
            </a:ext>
          </a:extLst>
        </xdr:cNvPr>
        <xdr:cNvPicPr>
          <a:picLocks noChangeAspect="1"/>
        </xdr:cNvPicPr>
      </xdr:nvPicPr>
      <xdr:blipFill>
        <a:blip xmlns:r="http://schemas.openxmlformats.org/officeDocument/2006/relationships" r:embed="rId346"/>
        <a:stretch>
          <a:fillRect/>
        </a:stretch>
      </xdr:blipFill>
      <xdr:spPr>
        <a:xfrm>
          <a:off x="16126691" y="345282982"/>
          <a:ext cx="3299746" cy="4023709"/>
        </a:xfrm>
        <a:prstGeom prst="rect">
          <a:avLst/>
        </a:prstGeom>
      </xdr:spPr>
    </xdr:pic>
    <xdr:clientData/>
  </xdr:twoCellAnchor>
  <xdr:twoCellAnchor editAs="oneCell">
    <xdr:from>
      <xdr:col>11</xdr:col>
      <xdr:colOff>0</xdr:colOff>
      <xdr:row>105</xdr:row>
      <xdr:rowOff>0</xdr:rowOff>
    </xdr:from>
    <xdr:to>
      <xdr:col>20</xdr:col>
      <xdr:colOff>130027</xdr:colOff>
      <xdr:row>105</xdr:row>
      <xdr:rowOff>2591025</xdr:rowOff>
    </xdr:to>
    <xdr:pic>
      <xdr:nvPicPr>
        <xdr:cNvPr id="371" name="Рисунок 370">
          <a:extLst>
            <a:ext uri="{FF2B5EF4-FFF2-40B4-BE49-F238E27FC236}">
              <a16:creationId xmlns:a16="http://schemas.microsoft.com/office/drawing/2014/main" id="{28A66F30-851A-4E83-B213-48F814AB3136}"/>
            </a:ext>
          </a:extLst>
        </xdr:cNvPr>
        <xdr:cNvPicPr>
          <a:picLocks noChangeAspect="1"/>
        </xdr:cNvPicPr>
      </xdr:nvPicPr>
      <xdr:blipFill>
        <a:blip xmlns:r="http://schemas.openxmlformats.org/officeDocument/2006/relationships" r:embed="rId347"/>
        <a:stretch>
          <a:fillRect/>
        </a:stretch>
      </xdr:blipFill>
      <xdr:spPr>
        <a:xfrm>
          <a:off x="16126691" y="349647164"/>
          <a:ext cx="5616427" cy="2591025"/>
        </a:xfrm>
        <a:prstGeom prst="rect">
          <a:avLst/>
        </a:prstGeom>
      </xdr:spPr>
    </xdr:pic>
    <xdr:clientData/>
  </xdr:twoCellAnchor>
  <xdr:twoCellAnchor editAs="oneCell">
    <xdr:from>
      <xdr:col>11</xdr:col>
      <xdr:colOff>0</xdr:colOff>
      <xdr:row>106</xdr:row>
      <xdr:rowOff>0</xdr:rowOff>
    </xdr:from>
    <xdr:to>
      <xdr:col>18</xdr:col>
      <xdr:colOff>602402</xdr:colOff>
      <xdr:row>106</xdr:row>
      <xdr:rowOff>4099915</xdr:rowOff>
    </xdr:to>
    <xdr:pic>
      <xdr:nvPicPr>
        <xdr:cNvPr id="372" name="Рисунок 371">
          <a:extLst>
            <a:ext uri="{FF2B5EF4-FFF2-40B4-BE49-F238E27FC236}">
              <a16:creationId xmlns:a16="http://schemas.microsoft.com/office/drawing/2014/main" id="{7134CCE3-19DD-47D3-B843-7618FC5A4B11}"/>
            </a:ext>
          </a:extLst>
        </xdr:cNvPr>
        <xdr:cNvPicPr>
          <a:picLocks noChangeAspect="1"/>
        </xdr:cNvPicPr>
      </xdr:nvPicPr>
      <xdr:blipFill>
        <a:blip xmlns:r="http://schemas.openxmlformats.org/officeDocument/2006/relationships" r:embed="rId348"/>
        <a:stretch>
          <a:fillRect/>
        </a:stretch>
      </xdr:blipFill>
      <xdr:spPr>
        <a:xfrm>
          <a:off x="16126691" y="354801055"/>
          <a:ext cx="4869602" cy="4099915"/>
        </a:xfrm>
        <a:prstGeom prst="rect">
          <a:avLst/>
        </a:prstGeom>
      </xdr:spPr>
    </xdr:pic>
    <xdr:clientData/>
  </xdr:twoCellAnchor>
  <xdr:twoCellAnchor editAs="oneCell">
    <xdr:from>
      <xdr:col>11</xdr:col>
      <xdr:colOff>0</xdr:colOff>
      <xdr:row>350</xdr:row>
      <xdr:rowOff>0</xdr:rowOff>
    </xdr:from>
    <xdr:to>
      <xdr:col>17</xdr:col>
      <xdr:colOff>150811</xdr:colOff>
      <xdr:row>350</xdr:row>
      <xdr:rowOff>2757055</xdr:rowOff>
    </xdr:to>
    <xdr:pic>
      <xdr:nvPicPr>
        <xdr:cNvPr id="2" name="Рисунок 1">
          <a:extLst>
            <a:ext uri="{FF2B5EF4-FFF2-40B4-BE49-F238E27FC236}">
              <a16:creationId xmlns:a16="http://schemas.microsoft.com/office/drawing/2014/main" id="{29C1EFA8-8DBA-482A-9B8F-F4811B5EA48A}"/>
            </a:ext>
          </a:extLst>
        </xdr:cNvPr>
        <xdr:cNvPicPr>
          <a:picLocks noChangeAspect="1"/>
        </xdr:cNvPicPr>
      </xdr:nvPicPr>
      <xdr:blipFill>
        <a:blip xmlns:r="http://schemas.openxmlformats.org/officeDocument/2006/relationships" r:embed="rId349"/>
        <a:stretch>
          <a:fillRect/>
        </a:stretch>
      </xdr:blipFill>
      <xdr:spPr>
        <a:xfrm>
          <a:off x="16126691" y="996723709"/>
          <a:ext cx="3808411" cy="2757055"/>
        </a:xfrm>
        <a:prstGeom prst="rect">
          <a:avLst/>
        </a:prstGeom>
      </xdr:spPr>
    </xdr:pic>
    <xdr:clientData/>
  </xdr:twoCellAnchor>
  <xdr:twoCellAnchor editAs="oneCell">
    <xdr:from>
      <xdr:col>11</xdr:col>
      <xdr:colOff>1</xdr:colOff>
      <xdr:row>351</xdr:row>
      <xdr:rowOff>0</xdr:rowOff>
    </xdr:from>
    <xdr:to>
      <xdr:col>17</xdr:col>
      <xdr:colOff>315065</xdr:colOff>
      <xdr:row>351</xdr:row>
      <xdr:rowOff>2189019</xdr:rowOff>
    </xdr:to>
    <xdr:pic>
      <xdr:nvPicPr>
        <xdr:cNvPr id="3" name="Рисунок 2">
          <a:extLst>
            <a:ext uri="{FF2B5EF4-FFF2-40B4-BE49-F238E27FC236}">
              <a16:creationId xmlns:a16="http://schemas.microsoft.com/office/drawing/2014/main" id="{52EF489A-AD94-4069-9FE0-B645428222FE}"/>
            </a:ext>
          </a:extLst>
        </xdr:cNvPr>
        <xdr:cNvPicPr>
          <a:picLocks noChangeAspect="1"/>
        </xdr:cNvPicPr>
      </xdr:nvPicPr>
      <xdr:blipFill>
        <a:blip xmlns:r="http://schemas.openxmlformats.org/officeDocument/2006/relationships" r:embed="rId350"/>
        <a:stretch>
          <a:fillRect/>
        </a:stretch>
      </xdr:blipFill>
      <xdr:spPr>
        <a:xfrm>
          <a:off x="16126692" y="999550036"/>
          <a:ext cx="3972664" cy="2189019"/>
        </a:xfrm>
        <a:prstGeom prst="rect">
          <a:avLst/>
        </a:prstGeom>
      </xdr:spPr>
    </xdr:pic>
    <xdr:clientData/>
  </xdr:twoCellAnchor>
  <xdr:twoCellAnchor editAs="oneCell">
    <xdr:from>
      <xdr:col>11</xdr:col>
      <xdr:colOff>0</xdr:colOff>
      <xdr:row>352</xdr:row>
      <xdr:rowOff>0</xdr:rowOff>
    </xdr:from>
    <xdr:to>
      <xdr:col>18</xdr:col>
      <xdr:colOff>419506</xdr:colOff>
      <xdr:row>352</xdr:row>
      <xdr:rowOff>2651990</xdr:rowOff>
    </xdr:to>
    <xdr:pic>
      <xdr:nvPicPr>
        <xdr:cNvPr id="4" name="Рисунок 3">
          <a:extLst>
            <a:ext uri="{FF2B5EF4-FFF2-40B4-BE49-F238E27FC236}">
              <a16:creationId xmlns:a16="http://schemas.microsoft.com/office/drawing/2014/main" id="{1C9C0563-FBB8-4186-9B0D-499F3FF53B10}"/>
            </a:ext>
          </a:extLst>
        </xdr:cNvPr>
        <xdr:cNvPicPr>
          <a:picLocks noChangeAspect="1"/>
        </xdr:cNvPicPr>
      </xdr:nvPicPr>
      <xdr:blipFill>
        <a:blip xmlns:r="http://schemas.openxmlformats.org/officeDocument/2006/relationships" r:embed="rId351"/>
        <a:stretch>
          <a:fillRect/>
        </a:stretch>
      </xdr:blipFill>
      <xdr:spPr>
        <a:xfrm>
          <a:off x="16126691" y="1001919164"/>
          <a:ext cx="4686706" cy="2651990"/>
        </a:xfrm>
        <a:prstGeom prst="rect">
          <a:avLst/>
        </a:prstGeom>
      </xdr:spPr>
    </xdr:pic>
    <xdr:clientData/>
  </xdr:twoCellAnchor>
  <xdr:twoCellAnchor editAs="oneCell">
    <xdr:from>
      <xdr:col>11</xdr:col>
      <xdr:colOff>0</xdr:colOff>
      <xdr:row>353</xdr:row>
      <xdr:rowOff>1</xdr:rowOff>
    </xdr:from>
    <xdr:to>
      <xdr:col>17</xdr:col>
      <xdr:colOff>532195</xdr:colOff>
      <xdr:row>353</xdr:row>
      <xdr:rowOff>2632365</xdr:rowOff>
    </xdr:to>
    <xdr:pic>
      <xdr:nvPicPr>
        <xdr:cNvPr id="5" name="Рисунок 4">
          <a:extLst>
            <a:ext uri="{FF2B5EF4-FFF2-40B4-BE49-F238E27FC236}">
              <a16:creationId xmlns:a16="http://schemas.microsoft.com/office/drawing/2014/main" id="{798ACF27-1E97-4241-9B51-F08EACEA06B2}"/>
            </a:ext>
          </a:extLst>
        </xdr:cNvPr>
        <xdr:cNvPicPr>
          <a:picLocks noChangeAspect="1"/>
        </xdr:cNvPicPr>
      </xdr:nvPicPr>
      <xdr:blipFill>
        <a:blip xmlns:r="http://schemas.openxmlformats.org/officeDocument/2006/relationships" r:embed="rId352"/>
        <a:stretch>
          <a:fillRect/>
        </a:stretch>
      </xdr:blipFill>
      <xdr:spPr>
        <a:xfrm>
          <a:off x="16126691" y="1004745492"/>
          <a:ext cx="4189795" cy="2632364"/>
        </a:xfrm>
        <a:prstGeom prst="rect">
          <a:avLst/>
        </a:prstGeom>
      </xdr:spPr>
    </xdr:pic>
    <xdr:clientData/>
  </xdr:twoCellAnchor>
  <xdr:twoCellAnchor editAs="oneCell">
    <xdr:from>
      <xdr:col>11</xdr:col>
      <xdr:colOff>0</xdr:colOff>
      <xdr:row>354</xdr:row>
      <xdr:rowOff>0</xdr:rowOff>
    </xdr:from>
    <xdr:to>
      <xdr:col>18</xdr:col>
      <xdr:colOff>351315</xdr:colOff>
      <xdr:row>354</xdr:row>
      <xdr:rowOff>2628900</xdr:rowOff>
    </xdr:to>
    <xdr:pic>
      <xdr:nvPicPr>
        <xdr:cNvPr id="6" name="Рисунок 5">
          <a:extLst>
            <a:ext uri="{FF2B5EF4-FFF2-40B4-BE49-F238E27FC236}">
              <a16:creationId xmlns:a16="http://schemas.microsoft.com/office/drawing/2014/main" id="{DA7B8378-44E0-43F1-BF95-2A62535A56A6}"/>
            </a:ext>
          </a:extLst>
        </xdr:cNvPr>
        <xdr:cNvPicPr>
          <a:picLocks noChangeAspect="1"/>
        </xdr:cNvPicPr>
      </xdr:nvPicPr>
      <xdr:blipFill>
        <a:blip xmlns:r="http://schemas.openxmlformats.org/officeDocument/2006/relationships" r:embed="rId353"/>
        <a:stretch>
          <a:fillRect/>
        </a:stretch>
      </xdr:blipFill>
      <xdr:spPr>
        <a:xfrm>
          <a:off x="16135350" y="1006468650"/>
          <a:ext cx="4618515" cy="2628900"/>
        </a:xfrm>
        <a:prstGeom prst="rect">
          <a:avLst/>
        </a:prstGeom>
      </xdr:spPr>
    </xdr:pic>
    <xdr:clientData/>
  </xdr:twoCellAnchor>
  <xdr:twoCellAnchor editAs="oneCell">
    <xdr:from>
      <xdr:col>11</xdr:col>
      <xdr:colOff>1</xdr:colOff>
      <xdr:row>355</xdr:row>
      <xdr:rowOff>1</xdr:rowOff>
    </xdr:from>
    <xdr:to>
      <xdr:col>17</xdr:col>
      <xdr:colOff>152247</xdr:colOff>
      <xdr:row>355</xdr:row>
      <xdr:rowOff>2819400</xdr:rowOff>
    </xdr:to>
    <xdr:pic>
      <xdr:nvPicPr>
        <xdr:cNvPr id="8" name="Рисунок 7">
          <a:extLst>
            <a:ext uri="{FF2B5EF4-FFF2-40B4-BE49-F238E27FC236}">
              <a16:creationId xmlns:a16="http://schemas.microsoft.com/office/drawing/2014/main" id="{948A0745-992C-4AA9-BC52-65F713826691}"/>
            </a:ext>
          </a:extLst>
        </xdr:cNvPr>
        <xdr:cNvPicPr>
          <a:picLocks noChangeAspect="1"/>
        </xdr:cNvPicPr>
      </xdr:nvPicPr>
      <xdr:blipFill>
        <a:blip xmlns:r="http://schemas.openxmlformats.org/officeDocument/2006/relationships" r:embed="rId354"/>
        <a:stretch>
          <a:fillRect/>
        </a:stretch>
      </xdr:blipFill>
      <xdr:spPr>
        <a:xfrm>
          <a:off x="16135351" y="1009211851"/>
          <a:ext cx="3809846" cy="2819399"/>
        </a:xfrm>
        <a:prstGeom prst="rect">
          <a:avLst/>
        </a:prstGeom>
      </xdr:spPr>
    </xdr:pic>
    <xdr:clientData/>
  </xdr:twoCellAnchor>
  <xdr:twoCellAnchor editAs="oneCell">
    <xdr:from>
      <xdr:col>11</xdr:col>
      <xdr:colOff>0</xdr:colOff>
      <xdr:row>356</xdr:row>
      <xdr:rowOff>1</xdr:rowOff>
    </xdr:from>
    <xdr:to>
      <xdr:col>13</xdr:col>
      <xdr:colOff>601054</xdr:colOff>
      <xdr:row>356</xdr:row>
      <xdr:rowOff>2705101</xdr:rowOff>
    </xdr:to>
    <xdr:pic>
      <xdr:nvPicPr>
        <xdr:cNvPr id="19" name="Рисунок 18">
          <a:extLst>
            <a:ext uri="{FF2B5EF4-FFF2-40B4-BE49-F238E27FC236}">
              <a16:creationId xmlns:a16="http://schemas.microsoft.com/office/drawing/2014/main" id="{84E539DA-00EA-4813-A904-4F1C588CB65D}"/>
            </a:ext>
          </a:extLst>
        </xdr:cNvPr>
        <xdr:cNvPicPr>
          <a:picLocks noChangeAspect="1"/>
        </xdr:cNvPicPr>
      </xdr:nvPicPr>
      <xdr:blipFill>
        <a:blip xmlns:r="http://schemas.openxmlformats.org/officeDocument/2006/relationships" r:embed="rId355"/>
        <a:stretch>
          <a:fillRect/>
        </a:stretch>
      </xdr:blipFill>
      <xdr:spPr>
        <a:xfrm>
          <a:off x="16135350" y="1012221751"/>
          <a:ext cx="1820254" cy="2705100"/>
        </a:xfrm>
        <a:prstGeom prst="rect">
          <a:avLst/>
        </a:prstGeom>
      </xdr:spPr>
    </xdr:pic>
    <xdr:clientData/>
  </xdr:twoCellAnchor>
  <xdr:twoCellAnchor editAs="oneCell">
    <xdr:from>
      <xdr:col>11</xdr:col>
      <xdr:colOff>0</xdr:colOff>
      <xdr:row>357</xdr:row>
      <xdr:rowOff>1</xdr:rowOff>
    </xdr:from>
    <xdr:to>
      <xdr:col>15</xdr:col>
      <xdr:colOff>470764</xdr:colOff>
      <xdr:row>357</xdr:row>
      <xdr:rowOff>3105151</xdr:rowOff>
    </xdr:to>
    <xdr:pic>
      <xdr:nvPicPr>
        <xdr:cNvPr id="20" name="Рисунок 19">
          <a:extLst>
            <a:ext uri="{FF2B5EF4-FFF2-40B4-BE49-F238E27FC236}">
              <a16:creationId xmlns:a16="http://schemas.microsoft.com/office/drawing/2014/main" id="{3B28170E-E3AF-4514-BFFD-1B716B881348}"/>
            </a:ext>
          </a:extLst>
        </xdr:cNvPr>
        <xdr:cNvPicPr>
          <a:picLocks noChangeAspect="1"/>
        </xdr:cNvPicPr>
      </xdr:nvPicPr>
      <xdr:blipFill>
        <a:blip xmlns:r="http://schemas.openxmlformats.org/officeDocument/2006/relationships" r:embed="rId356"/>
        <a:stretch>
          <a:fillRect/>
        </a:stretch>
      </xdr:blipFill>
      <xdr:spPr>
        <a:xfrm>
          <a:off x="16135350" y="1015079251"/>
          <a:ext cx="2909164" cy="3105150"/>
        </a:xfrm>
        <a:prstGeom prst="rect">
          <a:avLst/>
        </a:prstGeom>
      </xdr:spPr>
    </xdr:pic>
    <xdr:clientData/>
  </xdr:twoCellAnchor>
  <xdr:twoCellAnchor editAs="oneCell">
    <xdr:from>
      <xdr:col>11</xdr:col>
      <xdr:colOff>0</xdr:colOff>
      <xdr:row>358</xdr:row>
      <xdr:rowOff>0</xdr:rowOff>
    </xdr:from>
    <xdr:to>
      <xdr:col>15</xdr:col>
      <xdr:colOff>350762</xdr:colOff>
      <xdr:row>358</xdr:row>
      <xdr:rowOff>4122777</xdr:rowOff>
    </xdr:to>
    <xdr:pic>
      <xdr:nvPicPr>
        <xdr:cNvPr id="31" name="Рисунок 30">
          <a:extLst>
            <a:ext uri="{FF2B5EF4-FFF2-40B4-BE49-F238E27FC236}">
              <a16:creationId xmlns:a16="http://schemas.microsoft.com/office/drawing/2014/main" id="{2B9DFD68-44D7-4523-96D5-D6EDA7A5C8A7}"/>
            </a:ext>
          </a:extLst>
        </xdr:cNvPr>
        <xdr:cNvPicPr>
          <a:picLocks noChangeAspect="1"/>
        </xdr:cNvPicPr>
      </xdr:nvPicPr>
      <xdr:blipFill>
        <a:blip xmlns:r="http://schemas.openxmlformats.org/officeDocument/2006/relationships" r:embed="rId357"/>
        <a:stretch>
          <a:fillRect/>
        </a:stretch>
      </xdr:blipFill>
      <xdr:spPr>
        <a:xfrm>
          <a:off x="16135350" y="1018279650"/>
          <a:ext cx="2789162" cy="4122777"/>
        </a:xfrm>
        <a:prstGeom prst="rect">
          <a:avLst/>
        </a:prstGeom>
      </xdr:spPr>
    </xdr:pic>
    <xdr:clientData/>
  </xdr:twoCellAnchor>
  <xdr:twoCellAnchor editAs="oneCell">
    <xdr:from>
      <xdr:col>11</xdr:col>
      <xdr:colOff>0</xdr:colOff>
      <xdr:row>359</xdr:row>
      <xdr:rowOff>0</xdr:rowOff>
    </xdr:from>
    <xdr:to>
      <xdr:col>19</xdr:col>
      <xdr:colOff>389076</xdr:colOff>
      <xdr:row>359</xdr:row>
      <xdr:rowOff>2011854</xdr:rowOff>
    </xdr:to>
    <xdr:pic>
      <xdr:nvPicPr>
        <xdr:cNvPr id="32" name="Рисунок 31">
          <a:extLst>
            <a:ext uri="{FF2B5EF4-FFF2-40B4-BE49-F238E27FC236}">
              <a16:creationId xmlns:a16="http://schemas.microsoft.com/office/drawing/2014/main" id="{BC4797C0-4C18-4AFE-8A67-97E6EE0A0FBA}"/>
            </a:ext>
          </a:extLst>
        </xdr:cNvPr>
        <xdr:cNvPicPr>
          <a:picLocks noChangeAspect="1"/>
        </xdr:cNvPicPr>
      </xdr:nvPicPr>
      <xdr:blipFill>
        <a:blip xmlns:r="http://schemas.openxmlformats.org/officeDocument/2006/relationships" r:embed="rId358"/>
        <a:stretch>
          <a:fillRect/>
        </a:stretch>
      </xdr:blipFill>
      <xdr:spPr>
        <a:xfrm>
          <a:off x="16135350" y="1022527800"/>
          <a:ext cx="5265876" cy="2011854"/>
        </a:xfrm>
        <a:prstGeom prst="rect">
          <a:avLst/>
        </a:prstGeom>
      </xdr:spPr>
    </xdr:pic>
    <xdr:clientData/>
  </xdr:twoCellAnchor>
  <xdr:twoCellAnchor editAs="oneCell">
    <xdr:from>
      <xdr:col>11</xdr:col>
      <xdr:colOff>0</xdr:colOff>
      <xdr:row>360</xdr:row>
      <xdr:rowOff>0</xdr:rowOff>
    </xdr:from>
    <xdr:to>
      <xdr:col>19</xdr:col>
      <xdr:colOff>434800</xdr:colOff>
      <xdr:row>360</xdr:row>
      <xdr:rowOff>2438611</xdr:rowOff>
    </xdr:to>
    <xdr:pic>
      <xdr:nvPicPr>
        <xdr:cNvPr id="33" name="Рисунок 32">
          <a:extLst>
            <a:ext uri="{FF2B5EF4-FFF2-40B4-BE49-F238E27FC236}">
              <a16:creationId xmlns:a16="http://schemas.microsoft.com/office/drawing/2014/main" id="{2180B8CC-8DD2-4245-A9A0-2B05ED301766}"/>
            </a:ext>
          </a:extLst>
        </xdr:cNvPr>
        <xdr:cNvPicPr>
          <a:picLocks noChangeAspect="1"/>
        </xdr:cNvPicPr>
      </xdr:nvPicPr>
      <xdr:blipFill>
        <a:blip xmlns:r="http://schemas.openxmlformats.org/officeDocument/2006/relationships" r:embed="rId359"/>
        <a:stretch>
          <a:fillRect/>
        </a:stretch>
      </xdr:blipFill>
      <xdr:spPr>
        <a:xfrm>
          <a:off x="16135350" y="1024623300"/>
          <a:ext cx="5311600" cy="2438611"/>
        </a:xfrm>
        <a:prstGeom prst="rect">
          <a:avLst/>
        </a:prstGeom>
      </xdr:spPr>
    </xdr:pic>
    <xdr:clientData/>
  </xdr:twoCellAnchor>
  <xdr:twoCellAnchor editAs="oneCell">
    <xdr:from>
      <xdr:col>11</xdr:col>
      <xdr:colOff>0</xdr:colOff>
      <xdr:row>361</xdr:row>
      <xdr:rowOff>0</xdr:rowOff>
    </xdr:from>
    <xdr:to>
      <xdr:col>16</xdr:col>
      <xdr:colOff>594676</xdr:colOff>
      <xdr:row>361</xdr:row>
      <xdr:rowOff>2903472</xdr:rowOff>
    </xdr:to>
    <xdr:pic>
      <xdr:nvPicPr>
        <xdr:cNvPr id="54" name="Рисунок 53">
          <a:extLst>
            <a:ext uri="{FF2B5EF4-FFF2-40B4-BE49-F238E27FC236}">
              <a16:creationId xmlns:a16="http://schemas.microsoft.com/office/drawing/2014/main" id="{D38FA31C-F3AD-4950-9FBD-775C9D71C616}"/>
            </a:ext>
          </a:extLst>
        </xdr:cNvPr>
        <xdr:cNvPicPr>
          <a:picLocks noChangeAspect="1"/>
        </xdr:cNvPicPr>
      </xdr:nvPicPr>
      <xdr:blipFill>
        <a:blip xmlns:r="http://schemas.openxmlformats.org/officeDocument/2006/relationships" r:embed="rId360"/>
        <a:stretch>
          <a:fillRect/>
        </a:stretch>
      </xdr:blipFill>
      <xdr:spPr>
        <a:xfrm>
          <a:off x="16135350" y="1027176000"/>
          <a:ext cx="3642676" cy="2903472"/>
        </a:xfrm>
        <a:prstGeom prst="rect">
          <a:avLst/>
        </a:prstGeom>
      </xdr:spPr>
    </xdr:pic>
    <xdr:clientData/>
  </xdr:twoCellAnchor>
  <xdr:twoCellAnchor editAs="oneCell">
    <xdr:from>
      <xdr:col>11</xdr:col>
      <xdr:colOff>0</xdr:colOff>
      <xdr:row>362</xdr:row>
      <xdr:rowOff>0</xdr:rowOff>
    </xdr:from>
    <xdr:to>
      <xdr:col>19</xdr:col>
      <xdr:colOff>38526</xdr:colOff>
      <xdr:row>362</xdr:row>
      <xdr:rowOff>2568163</xdr:rowOff>
    </xdr:to>
    <xdr:pic>
      <xdr:nvPicPr>
        <xdr:cNvPr id="65" name="Рисунок 64">
          <a:extLst>
            <a:ext uri="{FF2B5EF4-FFF2-40B4-BE49-F238E27FC236}">
              <a16:creationId xmlns:a16="http://schemas.microsoft.com/office/drawing/2014/main" id="{CA97D458-45A9-48BB-B413-4C638E80963A}"/>
            </a:ext>
          </a:extLst>
        </xdr:cNvPr>
        <xdr:cNvPicPr>
          <a:picLocks noChangeAspect="1"/>
        </xdr:cNvPicPr>
      </xdr:nvPicPr>
      <xdr:blipFill>
        <a:blip xmlns:r="http://schemas.openxmlformats.org/officeDocument/2006/relationships" r:embed="rId361"/>
        <a:stretch>
          <a:fillRect/>
        </a:stretch>
      </xdr:blipFill>
      <xdr:spPr>
        <a:xfrm>
          <a:off x="16135350" y="1030204950"/>
          <a:ext cx="4915326" cy="2568163"/>
        </a:xfrm>
        <a:prstGeom prst="rect">
          <a:avLst/>
        </a:prstGeom>
      </xdr:spPr>
    </xdr:pic>
    <xdr:clientData/>
  </xdr:twoCellAnchor>
  <xdr:twoCellAnchor editAs="oneCell">
    <xdr:from>
      <xdr:col>11</xdr:col>
      <xdr:colOff>0</xdr:colOff>
      <xdr:row>363</xdr:row>
      <xdr:rowOff>0</xdr:rowOff>
    </xdr:from>
    <xdr:to>
      <xdr:col>18</xdr:col>
      <xdr:colOff>122300</xdr:colOff>
      <xdr:row>363</xdr:row>
      <xdr:rowOff>3162574</xdr:rowOff>
    </xdr:to>
    <xdr:pic>
      <xdr:nvPicPr>
        <xdr:cNvPr id="66" name="Рисунок 65">
          <a:extLst>
            <a:ext uri="{FF2B5EF4-FFF2-40B4-BE49-F238E27FC236}">
              <a16:creationId xmlns:a16="http://schemas.microsoft.com/office/drawing/2014/main" id="{A5A944D7-856C-4856-9459-F272213F1A99}"/>
            </a:ext>
          </a:extLst>
        </xdr:cNvPr>
        <xdr:cNvPicPr>
          <a:picLocks noChangeAspect="1"/>
        </xdr:cNvPicPr>
      </xdr:nvPicPr>
      <xdr:blipFill>
        <a:blip xmlns:r="http://schemas.openxmlformats.org/officeDocument/2006/relationships" r:embed="rId362"/>
        <a:stretch>
          <a:fillRect/>
        </a:stretch>
      </xdr:blipFill>
      <xdr:spPr>
        <a:xfrm>
          <a:off x="16135350" y="1032986250"/>
          <a:ext cx="4389500" cy="3162574"/>
        </a:xfrm>
        <a:prstGeom prst="rect">
          <a:avLst/>
        </a:prstGeom>
      </xdr:spPr>
    </xdr:pic>
    <xdr:clientData/>
  </xdr:twoCellAnchor>
  <xdr:twoCellAnchor editAs="oneCell">
    <xdr:from>
      <xdr:col>11</xdr:col>
      <xdr:colOff>0</xdr:colOff>
      <xdr:row>364</xdr:row>
      <xdr:rowOff>0</xdr:rowOff>
    </xdr:from>
    <xdr:to>
      <xdr:col>14</xdr:col>
      <xdr:colOff>228778</xdr:colOff>
      <xdr:row>364</xdr:row>
      <xdr:rowOff>1699407</xdr:rowOff>
    </xdr:to>
    <xdr:pic>
      <xdr:nvPicPr>
        <xdr:cNvPr id="67" name="Рисунок 66">
          <a:extLst>
            <a:ext uri="{FF2B5EF4-FFF2-40B4-BE49-F238E27FC236}">
              <a16:creationId xmlns:a16="http://schemas.microsoft.com/office/drawing/2014/main" id="{E96FEB24-E21D-4264-91AA-A950B155D377}"/>
            </a:ext>
          </a:extLst>
        </xdr:cNvPr>
        <xdr:cNvPicPr>
          <a:picLocks noChangeAspect="1"/>
        </xdr:cNvPicPr>
      </xdr:nvPicPr>
      <xdr:blipFill>
        <a:blip xmlns:r="http://schemas.openxmlformats.org/officeDocument/2006/relationships" r:embed="rId363"/>
        <a:stretch>
          <a:fillRect/>
        </a:stretch>
      </xdr:blipFill>
      <xdr:spPr>
        <a:xfrm>
          <a:off x="16135350" y="1036224750"/>
          <a:ext cx="2057578" cy="1699407"/>
        </a:xfrm>
        <a:prstGeom prst="rect">
          <a:avLst/>
        </a:prstGeom>
      </xdr:spPr>
    </xdr:pic>
    <xdr:clientData/>
  </xdr:twoCellAnchor>
  <xdr:twoCellAnchor editAs="oneCell">
    <xdr:from>
      <xdr:col>11</xdr:col>
      <xdr:colOff>0</xdr:colOff>
      <xdr:row>365</xdr:row>
      <xdr:rowOff>0</xdr:rowOff>
    </xdr:from>
    <xdr:to>
      <xdr:col>18</xdr:col>
      <xdr:colOff>480471</xdr:colOff>
      <xdr:row>365</xdr:row>
      <xdr:rowOff>3276884</xdr:rowOff>
    </xdr:to>
    <xdr:pic>
      <xdr:nvPicPr>
        <xdr:cNvPr id="71" name="Рисунок 70">
          <a:extLst>
            <a:ext uri="{FF2B5EF4-FFF2-40B4-BE49-F238E27FC236}">
              <a16:creationId xmlns:a16="http://schemas.microsoft.com/office/drawing/2014/main" id="{DF2886C5-2D47-47BE-99C2-876F1025AABA}"/>
            </a:ext>
          </a:extLst>
        </xdr:cNvPr>
        <xdr:cNvPicPr>
          <a:picLocks noChangeAspect="1"/>
        </xdr:cNvPicPr>
      </xdr:nvPicPr>
      <xdr:blipFill>
        <a:blip xmlns:r="http://schemas.openxmlformats.org/officeDocument/2006/relationships" r:embed="rId364"/>
        <a:stretch>
          <a:fillRect/>
        </a:stretch>
      </xdr:blipFill>
      <xdr:spPr>
        <a:xfrm>
          <a:off x="16135350" y="1038110700"/>
          <a:ext cx="4747671" cy="3276884"/>
        </a:xfrm>
        <a:prstGeom prst="rect">
          <a:avLst/>
        </a:prstGeom>
      </xdr:spPr>
    </xdr:pic>
    <xdr:clientData/>
  </xdr:twoCellAnchor>
  <xdr:twoCellAnchor editAs="oneCell">
    <xdr:from>
      <xdr:col>11</xdr:col>
      <xdr:colOff>0</xdr:colOff>
      <xdr:row>366</xdr:row>
      <xdr:rowOff>0</xdr:rowOff>
    </xdr:from>
    <xdr:to>
      <xdr:col>17</xdr:col>
      <xdr:colOff>289902</xdr:colOff>
      <xdr:row>366</xdr:row>
      <xdr:rowOff>3048264</xdr:rowOff>
    </xdr:to>
    <xdr:pic>
      <xdr:nvPicPr>
        <xdr:cNvPr id="99" name="Рисунок 98">
          <a:extLst>
            <a:ext uri="{FF2B5EF4-FFF2-40B4-BE49-F238E27FC236}">
              <a16:creationId xmlns:a16="http://schemas.microsoft.com/office/drawing/2014/main" id="{CAEFAD48-4F2E-4FC9-B6D2-AA93BAA2E70F}"/>
            </a:ext>
          </a:extLst>
        </xdr:cNvPr>
        <xdr:cNvPicPr>
          <a:picLocks noChangeAspect="1"/>
        </xdr:cNvPicPr>
      </xdr:nvPicPr>
      <xdr:blipFill>
        <a:blip xmlns:r="http://schemas.openxmlformats.org/officeDocument/2006/relationships" r:embed="rId365"/>
        <a:stretch>
          <a:fillRect/>
        </a:stretch>
      </xdr:blipFill>
      <xdr:spPr>
        <a:xfrm>
          <a:off x="16135350" y="1041520650"/>
          <a:ext cx="3947502" cy="3048264"/>
        </a:xfrm>
        <a:prstGeom prst="rect">
          <a:avLst/>
        </a:prstGeom>
      </xdr:spPr>
    </xdr:pic>
    <xdr:clientData/>
  </xdr:twoCellAnchor>
  <xdr:twoCellAnchor editAs="oneCell">
    <xdr:from>
      <xdr:col>11</xdr:col>
      <xdr:colOff>0</xdr:colOff>
      <xdr:row>367</xdr:row>
      <xdr:rowOff>0</xdr:rowOff>
    </xdr:from>
    <xdr:to>
      <xdr:col>15</xdr:col>
      <xdr:colOff>426047</xdr:colOff>
      <xdr:row>367</xdr:row>
      <xdr:rowOff>3162300</xdr:rowOff>
    </xdr:to>
    <xdr:pic>
      <xdr:nvPicPr>
        <xdr:cNvPr id="105" name="Рисунок 104">
          <a:extLst>
            <a:ext uri="{FF2B5EF4-FFF2-40B4-BE49-F238E27FC236}">
              <a16:creationId xmlns:a16="http://schemas.microsoft.com/office/drawing/2014/main" id="{CBE82E2A-0FDE-42F5-AE60-25BFA0AE53E7}"/>
            </a:ext>
          </a:extLst>
        </xdr:cNvPr>
        <xdr:cNvPicPr>
          <a:picLocks noChangeAspect="1"/>
        </xdr:cNvPicPr>
      </xdr:nvPicPr>
      <xdr:blipFill>
        <a:blip xmlns:r="http://schemas.openxmlformats.org/officeDocument/2006/relationships" r:embed="rId366"/>
        <a:stretch>
          <a:fillRect/>
        </a:stretch>
      </xdr:blipFill>
      <xdr:spPr>
        <a:xfrm>
          <a:off x="16135350" y="1044663900"/>
          <a:ext cx="2864447" cy="3162300"/>
        </a:xfrm>
        <a:prstGeom prst="rect">
          <a:avLst/>
        </a:prstGeom>
      </xdr:spPr>
    </xdr:pic>
    <xdr:clientData/>
  </xdr:twoCellAnchor>
  <xdr:twoCellAnchor editAs="oneCell">
    <xdr:from>
      <xdr:col>11</xdr:col>
      <xdr:colOff>0</xdr:colOff>
      <xdr:row>368</xdr:row>
      <xdr:rowOff>0</xdr:rowOff>
    </xdr:from>
    <xdr:to>
      <xdr:col>15</xdr:col>
      <xdr:colOff>190728</xdr:colOff>
      <xdr:row>368</xdr:row>
      <xdr:rowOff>3703641</xdr:rowOff>
    </xdr:to>
    <xdr:pic>
      <xdr:nvPicPr>
        <xdr:cNvPr id="199" name="Рисунок 198">
          <a:extLst>
            <a:ext uri="{FF2B5EF4-FFF2-40B4-BE49-F238E27FC236}">
              <a16:creationId xmlns:a16="http://schemas.microsoft.com/office/drawing/2014/main" id="{C064C4B7-332D-4C36-BE34-D13F629AA116}"/>
            </a:ext>
          </a:extLst>
        </xdr:cNvPr>
        <xdr:cNvPicPr>
          <a:picLocks noChangeAspect="1"/>
        </xdr:cNvPicPr>
      </xdr:nvPicPr>
      <xdr:blipFill>
        <a:blip xmlns:r="http://schemas.openxmlformats.org/officeDocument/2006/relationships" r:embed="rId367"/>
        <a:stretch>
          <a:fillRect/>
        </a:stretch>
      </xdr:blipFill>
      <xdr:spPr>
        <a:xfrm>
          <a:off x="16135350" y="1047921450"/>
          <a:ext cx="2629128" cy="3703641"/>
        </a:xfrm>
        <a:prstGeom prst="rect">
          <a:avLst/>
        </a:prstGeom>
      </xdr:spPr>
    </xdr:pic>
    <xdr:clientData/>
  </xdr:twoCellAnchor>
  <xdr:twoCellAnchor editAs="oneCell">
    <xdr:from>
      <xdr:col>11</xdr:col>
      <xdr:colOff>0</xdr:colOff>
      <xdr:row>369</xdr:row>
      <xdr:rowOff>0</xdr:rowOff>
    </xdr:from>
    <xdr:to>
      <xdr:col>19</xdr:col>
      <xdr:colOff>511007</xdr:colOff>
      <xdr:row>369</xdr:row>
      <xdr:rowOff>3246401</xdr:rowOff>
    </xdr:to>
    <xdr:pic>
      <xdr:nvPicPr>
        <xdr:cNvPr id="201" name="Рисунок 200">
          <a:extLst>
            <a:ext uri="{FF2B5EF4-FFF2-40B4-BE49-F238E27FC236}">
              <a16:creationId xmlns:a16="http://schemas.microsoft.com/office/drawing/2014/main" id="{150FB19A-0A69-44BE-87BA-594C5379F566}"/>
            </a:ext>
          </a:extLst>
        </xdr:cNvPr>
        <xdr:cNvPicPr>
          <a:picLocks noChangeAspect="1"/>
        </xdr:cNvPicPr>
      </xdr:nvPicPr>
      <xdr:blipFill>
        <a:blip xmlns:r="http://schemas.openxmlformats.org/officeDocument/2006/relationships" r:embed="rId368"/>
        <a:stretch>
          <a:fillRect/>
        </a:stretch>
      </xdr:blipFill>
      <xdr:spPr>
        <a:xfrm>
          <a:off x="16135350" y="1051712400"/>
          <a:ext cx="5387807" cy="3246401"/>
        </a:xfrm>
        <a:prstGeom prst="rect">
          <a:avLst/>
        </a:prstGeom>
      </xdr:spPr>
    </xdr:pic>
    <xdr:clientData/>
  </xdr:twoCellAnchor>
  <xdr:twoCellAnchor editAs="oneCell">
    <xdr:from>
      <xdr:col>11</xdr:col>
      <xdr:colOff>0</xdr:colOff>
      <xdr:row>370</xdr:row>
      <xdr:rowOff>0</xdr:rowOff>
    </xdr:from>
    <xdr:to>
      <xdr:col>15</xdr:col>
      <xdr:colOff>175487</xdr:colOff>
      <xdr:row>370</xdr:row>
      <xdr:rowOff>3642676</xdr:rowOff>
    </xdr:to>
    <xdr:pic>
      <xdr:nvPicPr>
        <xdr:cNvPr id="331" name="Рисунок 330">
          <a:extLst>
            <a:ext uri="{FF2B5EF4-FFF2-40B4-BE49-F238E27FC236}">
              <a16:creationId xmlns:a16="http://schemas.microsoft.com/office/drawing/2014/main" id="{34235758-A289-44D9-9750-50B75BFE945A}"/>
            </a:ext>
          </a:extLst>
        </xdr:cNvPr>
        <xdr:cNvPicPr>
          <a:picLocks noChangeAspect="1"/>
        </xdr:cNvPicPr>
      </xdr:nvPicPr>
      <xdr:blipFill>
        <a:blip xmlns:r="http://schemas.openxmlformats.org/officeDocument/2006/relationships" r:embed="rId369"/>
        <a:stretch>
          <a:fillRect/>
        </a:stretch>
      </xdr:blipFill>
      <xdr:spPr>
        <a:xfrm>
          <a:off x="16135350" y="1055027100"/>
          <a:ext cx="2613887" cy="3642676"/>
        </a:xfrm>
        <a:prstGeom prst="rect">
          <a:avLst/>
        </a:prstGeom>
      </xdr:spPr>
    </xdr:pic>
    <xdr:clientData/>
  </xdr:twoCellAnchor>
  <xdr:twoCellAnchor editAs="oneCell">
    <xdr:from>
      <xdr:col>11</xdr:col>
      <xdr:colOff>0</xdr:colOff>
      <xdr:row>371</xdr:row>
      <xdr:rowOff>0</xdr:rowOff>
    </xdr:from>
    <xdr:to>
      <xdr:col>19</xdr:col>
      <xdr:colOff>305249</xdr:colOff>
      <xdr:row>371</xdr:row>
      <xdr:rowOff>3025402</xdr:rowOff>
    </xdr:to>
    <xdr:pic>
      <xdr:nvPicPr>
        <xdr:cNvPr id="332" name="Рисунок 331">
          <a:extLst>
            <a:ext uri="{FF2B5EF4-FFF2-40B4-BE49-F238E27FC236}">
              <a16:creationId xmlns:a16="http://schemas.microsoft.com/office/drawing/2014/main" id="{FFA69EBF-8372-407A-85B9-F35EAC7B2E70}"/>
            </a:ext>
          </a:extLst>
        </xdr:cNvPr>
        <xdr:cNvPicPr>
          <a:picLocks noChangeAspect="1"/>
        </xdr:cNvPicPr>
      </xdr:nvPicPr>
      <xdr:blipFill>
        <a:blip xmlns:r="http://schemas.openxmlformats.org/officeDocument/2006/relationships" r:embed="rId370"/>
        <a:stretch>
          <a:fillRect/>
        </a:stretch>
      </xdr:blipFill>
      <xdr:spPr>
        <a:xfrm>
          <a:off x="16135350" y="1058722800"/>
          <a:ext cx="5182049" cy="3025402"/>
        </a:xfrm>
        <a:prstGeom prst="rect">
          <a:avLst/>
        </a:prstGeom>
      </xdr:spPr>
    </xdr:pic>
    <xdr:clientData/>
  </xdr:twoCellAnchor>
  <xdr:twoCellAnchor editAs="oneCell">
    <xdr:from>
      <xdr:col>11</xdr:col>
      <xdr:colOff>0</xdr:colOff>
      <xdr:row>372</xdr:row>
      <xdr:rowOff>0</xdr:rowOff>
    </xdr:from>
    <xdr:to>
      <xdr:col>15</xdr:col>
      <xdr:colOff>480313</xdr:colOff>
      <xdr:row>372</xdr:row>
      <xdr:rowOff>2362405</xdr:rowOff>
    </xdr:to>
    <xdr:pic>
      <xdr:nvPicPr>
        <xdr:cNvPr id="333" name="Рисунок 332">
          <a:extLst>
            <a:ext uri="{FF2B5EF4-FFF2-40B4-BE49-F238E27FC236}">
              <a16:creationId xmlns:a16="http://schemas.microsoft.com/office/drawing/2014/main" id="{12E63DFF-FA94-4E82-B8C7-76C4AEA103E9}"/>
            </a:ext>
          </a:extLst>
        </xdr:cNvPr>
        <xdr:cNvPicPr>
          <a:picLocks noChangeAspect="1"/>
        </xdr:cNvPicPr>
      </xdr:nvPicPr>
      <xdr:blipFill>
        <a:blip xmlns:r="http://schemas.openxmlformats.org/officeDocument/2006/relationships" r:embed="rId371"/>
        <a:stretch>
          <a:fillRect/>
        </a:stretch>
      </xdr:blipFill>
      <xdr:spPr>
        <a:xfrm>
          <a:off x="16135350" y="1061885100"/>
          <a:ext cx="2918713" cy="2362405"/>
        </a:xfrm>
        <a:prstGeom prst="rect">
          <a:avLst/>
        </a:prstGeom>
      </xdr:spPr>
    </xdr:pic>
    <xdr:clientData/>
  </xdr:twoCellAnchor>
  <xdr:twoCellAnchor editAs="oneCell">
    <xdr:from>
      <xdr:col>11</xdr:col>
      <xdr:colOff>0</xdr:colOff>
      <xdr:row>373</xdr:row>
      <xdr:rowOff>0</xdr:rowOff>
    </xdr:from>
    <xdr:to>
      <xdr:col>17</xdr:col>
      <xdr:colOff>465177</xdr:colOff>
      <xdr:row>373</xdr:row>
      <xdr:rowOff>3543607</xdr:rowOff>
    </xdr:to>
    <xdr:pic>
      <xdr:nvPicPr>
        <xdr:cNvPr id="373" name="Рисунок 372">
          <a:extLst>
            <a:ext uri="{FF2B5EF4-FFF2-40B4-BE49-F238E27FC236}">
              <a16:creationId xmlns:a16="http://schemas.microsoft.com/office/drawing/2014/main" id="{62DDC5A9-D91C-486D-9FAF-01CDA6008B17}"/>
            </a:ext>
          </a:extLst>
        </xdr:cNvPr>
        <xdr:cNvPicPr>
          <a:picLocks noChangeAspect="1"/>
        </xdr:cNvPicPr>
      </xdr:nvPicPr>
      <xdr:blipFill>
        <a:blip xmlns:r="http://schemas.openxmlformats.org/officeDocument/2006/relationships" r:embed="rId372"/>
        <a:stretch>
          <a:fillRect/>
        </a:stretch>
      </xdr:blipFill>
      <xdr:spPr>
        <a:xfrm>
          <a:off x="16135350" y="1064323500"/>
          <a:ext cx="4122777" cy="3543607"/>
        </a:xfrm>
        <a:prstGeom prst="rect">
          <a:avLst/>
        </a:prstGeom>
      </xdr:spPr>
    </xdr:pic>
    <xdr:clientData/>
  </xdr:twoCellAnchor>
  <xdr:twoCellAnchor editAs="oneCell">
    <xdr:from>
      <xdr:col>11</xdr:col>
      <xdr:colOff>0</xdr:colOff>
      <xdr:row>374</xdr:row>
      <xdr:rowOff>0</xdr:rowOff>
    </xdr:from>
    <xdr:to>
      <xdr:col>15</xdr:col>
      <xdr:colOff>343141</xdr:colOff>
      <xdr:row>374</xdr:row>
      <xdr:rowOff>2987299</xdr:rowOff>
    </xdr:to>
    <xdr:pic>
      <xdr:nvPicPr>
        <xdr:cNvPr id="374" name="Рисунок 373">
          <a:extLst>
            <a:ext uri="{FF2B5EF4-FFF2-40B4-BE49-F238E27FC236}">
              <a16:creationId xmlns:a16="http://schemas.microsoft.com/office/drawing/2014/main" id="{30C13DB8-BAE7-4184-BD9D-1B5616A1B9A2}"/>
            </a:ext>
          </a:extLst>
        </xdr:cNvPr>
        <xdr:cNvPicPr>
          <a:picLocks noChangeAspect="1"/>
        </xdr:cNvPicPr>
      </xdr:nvPicPr>
      <xdr:blipFill>
        <a:blip xmlns:r="http://schemas.openxmlformats.org/officeDocument/2006/relationships" r:embed="rId373"/>
        <a:stretch>
          <a:fillRect/>
        </a:stretch>
      </xdr:blipFill>
      <xdr:spPr>
        <a:xfrm>
          <a:off x="16135350" y="1067962050"/>
          <a:ext cx="2781541" cy="2987299"/>
        </a:xfrm>
        <a:prstGeom prst="rect">
          <a:avLst/>
        </a:prstGeom>
      </xdr:spPr>
    </xdr:pic>
    <xdr:clientData/>
  </xdr:twoCellAnchor>
  <xdr:twoCellAnchor editAs="oneCell">
    <xdr:from>
      <xdr:col>11</xdr:col>
      <xdr:colOff>0</xdr:colOff>
      <xdr:row>375</xdr:row>
      <xdr:rowOff>0</xdr:rowOff>
    </xdr:from>
    <xdr:to>
      <xdr:col>17</xdr:col>
      <xdr:colOff>282281</xdr:colOff>
      <xdr:row>375</xdr:row>
      <xdr:rowOff>2598645</xdr:rowOff>
    </xdr:to>
    <xdr:pic>
      <xdr:nvPicPr>
        <xdr:cNvPr id="375" name="Рисунок 374">
          <a:extLst>
            <a:ext uri="{FF2B5EF4-FFF2-40B4-BE49-F238E27FC236}">
              <a16:creationId xmlns:a16="http://schemas.microsoft.com/office/drawing/2014/main" id="{68BCEAEC-157A-4FBD-9F17-F481142F4B3D}"/>
            </a:ext>
          </a:extLst>
        </xdr:cNvPr>
        <xdr:cNvPicPr>
          <a:picLocks noChangeAspect="1"/>
        </xdr:cNvPicPr>
      </xdr:nvPicPr>
      <xdr:blipFill>
        <a:blip xmlns:r="http://schemas.openxmlformats.org/officeDocument/2006/relationships" r:embed="rId374"/>
        <a:stretch>
          <a:fillRect/>
        </a:stretch>
      </xdr:blipFill>
      <xdr:spPr>
        <a:xfrm>
          <a:off x="16135350" y="1071143400"/>
          <a:ext cx="3939881" cy="2598645"/>
        </a:xfrm>
        <a:prstGeom prst="rect">
          <a:avLst/>
        </a:prstGeom>
      </xdr:spPr>
    </xdr:pic>
    <xdr:clientData/>
  </xdr:twoCellAnchor>
  <xdr:twoCellAnchor editAs="oneCell">
    <xdr:from>
      <xdr:col>11</xdr:col>
      <xdr:colOff>0</xdr:colOff>
      <xdr:row>376</xdr:row>
      <xdr:rowOff>0</xdr:rowOff>
    </xdr:from>
    <xdr:to>
      <xdr:col>18</xdr:col>
      <xdr:colOff>68956</xdr:colOff>
      <xdr:row>376</xdr:row>
      <xdr:rowOff>3147333</xdr:rowOff>
    </xdr:to>
    <xdr:pic>
      <xdr:nvPicPr>
        <xdr:cNvPr id="376" name="Рисунок 375">
          <a:extLst>
            <a:ext uri="{FF2B5EF4-FFF2-40B4-BE49-F238E27FC236}">
              <a16:creationId xmlns:a16="http://schemas.microsoft.com/office/drawing/2014/main" id="{01246BCF-0348-4F41-AEC9-5F1E0C2B94E5}"/>
            </a:ext>
          </a:extLst>
        </xdr:cNvPr>
        <xdr:cNvPicPr>
          <a:picLocks noChangeAspect="1"/>
        </xdr:cNvPicPr>
      </xdr:nvPicPr>
      <xdr:blipFill>
        <a:blip xmlns:r="http://schemas.openxmlformats.org/officeDocument/2006/relationships" r:embed="rId375"/>
        <a:stretch>
          <a:fillRect/>
        </a:stretch>
      </xdr:blipFill>
      <xdr:spPr>
        <a:xfrm>
          <a:off x="16135350" y="1073924700"/>
          <a:ext cx="4336156" cy="3147333"/>
        </a:xfrm>
        <a:prstGeom prst="rect">
          <a:avLst/>
        </a:prstGeom>
      </xdr:spPr>
    </xdr:pic>
    <xdr:clientData/>
  </xdr:twoCellAnchor>
  <xdr:twoCellAnchor editAs="oneCell">
    <xdr:from>
      <xdr:col>11</xdr:col>
      <xdr:colOff>0</xdr:colOff>
      <xdr:row>377</xdr:row>
      <xdr:rowOff>0</xdr:rowOff>
    </xdr:from>
    <xdr:to>
      <xdr:col>19</xdr:col>
      <xdr:colOff>450042</xdr:colOff>
      <xdr:row>377</xdr:row>
      <xdr:rowOff>2575783</xdr:rowOff>
    </xdr:to>
    <xdr:pic>
      <xdr:nvPicPr>
        <xdr:cNvPr id="377" name="Рисунок 376">
          <a:extLst>
            <a:ext uri="{FF2B5EF4-FFF2-40B4-BE49-F238E27FC236}">
              <a16:creationId xmlns:a16="http://schemas.microsoft.com/office/drawing/2014/main" id="{31198A6E-309A-4913-AF01-91093B58B567}"/>
            </a:ext>
          </a:extLst>
        </xdr:cNvPr>
        <xdr:cNvPicPr>
          <a:picLocks noChangeAspect="1"/>
        </xdr:cNvPicPr>
      </xdr:nvPicPr>
      <xdr:blipFill>
        <a:blip xmlns:r="http://schemas.openxmlformats.org/officeDocument/2006/relationships" r:embed="rId376"/>
        <a:stretch>
          <a:fillRect/>
        </a:stretch>
      </xdr:blipFill>
      <xdr:spPr>
        <a:xfrm>
          <a:off x="16135350" y="1077182250"/>
          <a:ext cx="5326842" cy="2575783"/>
        </a:xfrm>
        <a:prstGeom prst="rect">
          <a:avLst/>
        </a:prstGeom>
      </xdr:spPr>
    </xdr:pic>
    <xdr:clientData/>
  </xdr:twoCellAnchor>
  <xdr:twoCellAnchor editAs="oneCell">
    <xdr:from>
      <xdr:col>11</xdr:col>
      <xdr:colOff>0</xdr:colOff>
      <xdr:row>378</xdr:row>
      <xdr:rowOff>0</xdr:rowOff>
    </xdr:from>
    <xdr:to>
      <xdr:col>15</xdr:col>
      <xdr:colOff>426968</xdr:colOff>
      <xdr:row>378</xdr:row>
      <xdr:rowOff>2598645</xdr:rowOff>
    </xdr:to>
    <xdr:pic>
      <xdr:nvPicPr>
        <xdr:cNvPr id="378" name="Рисунок 377">
          <a:extLst>
            <a:ext uri="{FF2B5EF4-FFF2-40B4-BE49-F238E27FC236}">
              <a16:creationId xmlns:a16="http://schemas.microsoft.com/office/drawing/2014/main" id="{3DBBCB3D-AE29-40B7-8C8C-37B78E7333C3}"/>
            </a:ext>
          </a:extLst>
        </xdr:cNvPr>
        <xdr:cNvPicPr>
          <a:picLocks noChangeAspect="1"/>
        </xdr:cNvPicPr>
      </xdr:nvPicPr>
      <xdr:blipFill>
        <a:blip xmlns:r="http://schemas.openxmlformats.org/officeDocument/2006/relationships" r:embed="rId377"/>
        <a:stretch>
          <a:fillRect/>
        </a:stretch>
      </xdr:blipFill>
      <xdr:spPr>
        <a:xfrm>
          <a:off x="16135350" y="1079887350"/>
          <a:ext cx="2865368" cy="2598645"/>
        </a:xfrm>
        <a:prstGeom prst="rect">
          <a:avLst/>
        </a:prstGeom>
      </xdr:spPr>
    </xdr:pic>
    <xdr:clientData/>
  </xdr:twoCellAnchor>
  <xdr:twoCellAnchor editAs="oneCell">
    <xdr:from>
      <xdr:col>11</xdr:col>
      <xdr:colOff>0</xdr:colOff>
      <xdr:row>379</xdr:row>
      <xdr:rowOff>0</xdr:rowOff>
    </xdr:from>
    <xdr:to>
      <xdr:col>17</xdr:col>
      <xdr:colOff>7938</xdr:colOff>
      <xdr:row>379</xdr:row>
      <xdr:rowOff>3368332</xdr:rowOff>
    </xdr:to>
    <xdr:pic>
      <xdr:nvPicPr>
        <xdr:cNvPr id="379" name="Рисунок 378">
          <a:extLst>
            <a:ext uri="{FF2B5EF4-FFF2-40B4-BE49-F238E27FC236}">
              <a16:creationId xmlns:a16="http://schemas.microsoft.com/office/drawing/2014/main" id="{74957DDF-7B9C-466F-81C6-A9839E01F179}"/>
            </a:ext>
          </a:extLst>
        </xdr:cNvPr>
        <xdr:cNvPicPr>
          <a:picLocks noChangeAspect="1"/>
        </xdr:cNvPicPr>
      </xdr:nvPicPr>
      <xdr:blipFill>
        <a:blip xmlns:r="http://schemas.openxmlformats.org/officeDocument/2006/relationships" r:embed="rId378"/>
        <a:stretch>
          <a:fillRect/>
        </a:stretch>
      </xdr:blipFill>
      <xdr:spPr>
        <a:xfrm>
          <a:off x="16135350" y="1082516250"/>
          <a:ext cx="3665538" cy="3368332"/>
        </a:xfrm>
        <a:prstGeom prst="rect">
          <a:avLst/>
        </a:prstGeom>
      </xdr:spPr>
    </xdr:pic>
    <xdr:clientData/>
  </xdr:twoCellAnchor>
  <xdr:twoCellAnchor editAs="oneCell">
    <xdr:from>
      <xdr:col>11</xdr:col>
      <xdr:colOff>0</xdr:colOff>
      <xdr:row>380</xdr:row>
      <xdr:rowOff>0</xdr:rowOff>
    </xdr:from>
    <xdr:to>
      <xdr:col>19</xdr:col>
      <xdr:colOff>312870</xdr:colOff>
      <xdr:row>380</xdr:row>
      <xdr:rowOff>2743438</xdr:rowOff>
    </xdr:to>
    <xdr:pic>
      <xdr:nvPicPr>
        <xdr:cNvPr id="380" name="Рисунок 379">
          <a:extLst>
            <a:ext uri="{FF2B5EF4-FFF2-40B4-BE49-F238E27FC236}">
              <a16:creationId xmlns:a16="http://schemas.microsoft.com/office/drawing/2014/main" id="{F44D0533-201C-42F5-8A9D-CCA31EDF4175}"/>
            </a:ext>
          </a:extLst>
        </xdr:cNvPr>
        <xdr:cNvPicPr>
          <a:picLocks noChangeAspect="1"/>
        </xdr:cNvPicPr>
      </xdr:nvPicPr>
      <xdr:blipFill>
        <a:blip xmlns:r="http://schemas.openxmlformats.org/officeDocument/2006/relationships" r:embed="rId379"/>
        <a:stretch>
          <a:fillRect/>
        </a:stretch>
      </xdr:blipFill>
      <xdr:spPr>
        <a:xfrm>
          <a:off x="16135350" y="1086173850"/>
          <a:ext cx="5189670" cy="2743438"/>
        </a:xfrm>
        <a:prstGeom prst="rect">
          <a:avLst/>
        </a:prstGeom>
      </xdr:spPr>
    </xdr:pic>
    <xdr:clientData/>
  </xdr:twoCellAnchor>
  <xdr:twoCellAnchor editAs="oneCell">
    <xdr:from>
      <xdr:col>11</xdr:col>
      <xdr:colOff>0</xdr:colOff>
      <xdr:row>381</xdr:row>
      <xdr:rowOff>0</xdr:rowOff>
    </xdr:from>
    <xdr:to>
      <xdr:col>18</xdr:col>
      <xdr:colOff>190886</xdr:colOff>
      <xdr:row>381</xdr:row>
      <xdr:rowOff>3116850</xdr:rowOff>
    </xdr:to>
    <xdr:pic>
      <xdr:nvPicPr>
        <xdr:cNvPr id="381" name="Рисунок 380">
          <a:extLst>
            <a:ext uri="{FF2B5EF4-FFF2-40B4-BE49-F238E27FC236}">
              <a16:creationId xmlns:a16="http://schemas.microsoft.com/office/drawing/2014/main" id="{B7D37F13-0E26-4380-82B9-04D7073C5A83}"/>
            </a:ext>
          </a:extLst>
        </xdr:cNvPr>
        <xdr:cNvPicPr>
          <a:picLocks noChangeAspect="1"/>
        </xdr:cNvPicPr>
      </xdr:nvPicPr>
      <xdr:blipFill>
        <a:blip xmlns:r="http://schemas.openxmlformats.org/officeDocument/2006/relationships" r:embed="rId380"/>
        <a:stretch>
          <a:fillRect/>
        </a:stretch>
      </xdr:blipFill>
      <xdr:spPr>
        <a:xfrm>
          <a:off x="16135350" y="1089031350"/>
          <a:ext cx="4458086" cy="3116850"/>
        </a:xfrm>
        <a:prstGeom prst="rect">
          <a:avLst/>
        </a:prstGeom>
      </xdr:spPr>
    </xdr:pic>
    <xdr:clientData/>
  </xdr:twoCellAnchor>
  <xdr:twoCellAnchor editAs="oneCell">
    <xdr:from>
      <xdr:col>11</xdr:col>
      <xdr:colOff>0</xdr:colOff>
      <xdr:row>382</xdr:row>
      <xdr:rowOff>0</xdr:rowOff>
    </xdr:from>
    <xdr:to>
      <xdr:col>19</xdr:col>
      <xdr:colOff>160457</xdr:colOff>
      <xdr:row>382</xdr:row>
      <xdr:rowOff>3093988</xdr:rowOff>
    </xdr:to>
    <xdr:pic>
      <xdr:nvPicPr>
        <xdr:cNvPr id="382" name="Рисунок 381">
          <a:extLst>
            <a:ext uri="{FF2B5EF4-FFF2-40B4-BE49-F238E27FC236}">
              <a16:creationId xmlns:a16="http://schemas.microsoft.com/office/drawing/2014/main" id="{D97F89DB-F217-401D-A7EE-611A5211F775}"/>
            </a:ext>
          </a:extLst>
        </xdr:cNvPr>
        <xdr:cNvPicPr>
          <a:picLocks noChangeAspect="1"/>
        </xdr:cNvPicPr>
      </xdr:nvPicPr>
      <xdr:blipFill>
        <a:blip xmlns:r="http://schemas.openxmlformats.org/officeDocument/2006/relationships" r:embed="rId381"/>
        <a:stretch>
          <a:fillRect/>
        </a:stretch>
      </xdr:blipFill>
      <xdr:spPr>
        <a:xfrm>
          <a:off x="16135350" y="1092346050"/>
          <a:ext cx="5037257" cy="3093988"/>
        </a:xfrm>
        <a:prstGeom prst="rect">
          <a:avLst/>
        </a:prstGeom>
      </xdr:spPr>
    </xdr:pic>
    <xdr:clientData/>
  </xdr:twoCellAnchor>
  <xdr:twoCellAnchor editAs="oneCell">
    <xdr:from>
      <xdr:col>11</xdr:col>
      <xdr:colOff>0</xdr:colOff>
      <xdr:row>383</xdr:row>
      <xdr:rowOff>0</xdr:rowOff>
    </xdr:from>
    <xdr:to>
      <xdr:col>16</xdr:col>
      <xdr:colOff>373677</xdr:colOff>
      <xdr:row>383</xdr:row>
      <xdr:rowOff>2629128</xdr:rowOff>
    </xdr:to>
    <xdr:pic>
      <xdr:nvPicPr>
        <xdr:cNvPr id="383" name="Рисунок 382">
          <a:extLst>
            <a:ext uri="{FF2B5EF4-FFF2-40B4-BE49-F238E27FC236}">
              <a16:creationId xmlns:a16="http://schemas.microsoft.com/office/drawing/2014/main" id="{094B919A-CC7E-4E07-8676-EDCBD6FFA464}"/>
            </a:ext>
          </a:extLst>
        </xdr:cNvPr>
        <xdr:cNvPicPr>
          <a:picLocks noChangeAspect="1"/>
        </xdr:cNvPicPr>
      </xdr:nvPicPr>
      <xdr:blipFill>
        <a:blip xmlns:r="http://schemas.openxmlformats.org/officeDocument/2006/relationships" r:embed="rId382"/>
        <a:stretch>
          <a:fillRect/>
        </a:stretch>
      </xdr:blipFill>
      <xdr:spPr>
        <a:xfrm>
          <a:off x="16135350" y="1095508350"/>
          <a:ext cx="3421677" cy="2629128"/>
        </a:xfrm>
        <a:prstGeom prst="rect">
          <a:avLst/>
        </a:prstGeom>
      </xdr:spPr>
    </xdr:pic>
    <xdr:clientData/>
  </xdr:twoCellAnchor>
  <xdr:twoCellAnchor editAs="oneCell">
    <xdr:from>
      <xdr:col>11</xdr:col>
      <xdr:colOff>0</xdr:colOff>
      <xdr:row>384</xdr:row>
      <xdr:rowOff>0</xdr:rowOff>
    </xdr:from>
    <xdr:to>
      <xdr:col>19</xdr:col>
      <xdr:colOff>38526</xdr:colOff>
      <xdr:row>384</xdr:row>
      <xdr:rowOff>1981372</xdr:rowOff>
    </xdr:to>
    <xdr:pic>
      <xdr:nvPicPr>
        <xdr:cNvPr id="384" name="Рисунок 383">
          <a:extLst>
            <a:ext uri="{FF2B5EF4-FFF2-40B4-BE49-F238E27FC236}">
              <a16:creationId xmlns:a16="http://schemas.microsoft.com/office/drawing/2014/main" id="{DCFCB558-848E-4E9B-918F-8219397F0EF0}"/>
            </a:ext>
          </a:extLst>
        </xdr:cNvPr>
        <xdr:cNvPicPr>
          <a:picLocks noChangeAspect="1"/>
        </xdr:cNvPicPr>
      </xdr:nvPicPr>
      <xdr:blipFill>
        <a:blip xmlns:r="http://schemas.openxmlformats.org/officeDocument/2006/relationships" r:embed="rId383"/>
        <a:stretch>
          <a:fillRect/>
        </a:stretch>
      </xdr:blipFill>
      <xdr:spPr>
        <a:xfrm>
          <a:off x="16135350" y="1098308700"/>
          <a:ext cx="4915326" cy="1981372"/>
        </a:xfrm>
        <a:prstGeom prst="rect">
          <a:avLst/>
        </a:prstGeom>
      </xdr:spPr>
    </xdr:pic>
    <xdr:clientData/>
  </xdr:twoCellAnchor>
  <xdr:twoCellAnchor editAs="oneCell">
    <xdr:from>
      <xdr:col>11</xdr:col>
      <xdr:colOff>0</xdr:colOff>
      <xdr:row>385</xdr:row>
      <xdr:rowOff>0</xdr:rowOff>
    </xdr:from>
    <xdr:to>
      <xdr:col>18</xdr:col>
      <xdr:colOff>350920</xdr:colOff>
      <xdr:row>385</xdr:row>
      <xdr:rowOff>2735817</xdr:rowOff>
    </xdr:to>
    <xdr:pic>
      <xdr:nvPicPr>
        <xdr:cNvPr id="385" name="Рисунок 384">
          <a:extLst>
            <a:ext uri="{FF2B5EF4-FFF2-40B4-BE49-F238E27FC236}">
              <a16:creationId xmlns:a16="http://schemas.microsoft.com/office/drawing/2014/main" id="{DCBA642F-247E-465C-9449-F7CF41A48DC0}"/>
            </a:ext>
          </a:extLst>
        </xdr:cNvPr>
        <xdr:cNvPicPr>
          <a:picLocks noChangeAspect="1"/>
        </xdr:cNvPicPr>
      </xdr:nvPicPr>
      <xdr:blipFill>
        <a:blip xmlns:r="http://schemas.openxmlformats.org/officeDocument/2006/relationships" r:embed="rId384"/>
        <a:stretch>
          <a:fillRect/>
        </a:stretch>
      </xdr:blipFill>
      <xdr:spPr>
        <a:xfrm>
          <a:off x="16135350" y="1100328000"/>
          <a:ext cx="4618120" cy="2735817"/>
        </a:xfrm>
        <a:prstGeom prst="rect">
          <a:avLst/>
        </a:prstGeom>
      </xdr:spPr>
    </xdr:pic>
    <xdr:clientData/>
  </xdr:twoCellAnchor>
  <xdr:twoCellAnchor editAs="oneCell">
    <xdr:from>
      <xdr:col>11</xdr:col>
      <xdr:colOff>1</xdr:colOff>
      <xdr:row>386</xdr:row>
      <xdr:rowOff>1</xdr:rowOff>
    </xdr:from>
    <xdr:to>
      <xdr:col>16</xdr:col>
      <xdr:colOff>532195</xdr:colOff>
      <xdr:row>386</xdr:row>
      <xdr:rowOff>2400301</xdr:rowOff>
    </xdr:to>
    <xdr:pic>
      <xdr:nvPicPr>
        <xdr:cNvPr id="386" name="Рисунок 385">
          <a:extLst>
            <a:ext uri="{FF2B5EF4-FFF2-40B4-BE49-F238E27FC236}">
              <a16:creationId xmlns:a16="http://schemas.microsoft.com/office/drawing/2014/main" id="{86BADB3F-9E85-46AD-A9F1-E6543725D5B6}"/>
            </a:ext>
          </a:extLst>
        </xdr:cNvPr>
        <xdr:cNvPicPr>
          <a:picLocks noChangeAspect="1"/>
        </xdr:cNvPicPr>
      </xdr:nvPicPr>
      <xdr:blipFill>
        <a:blip xmlns:r="http://schemas.openxmlformats.org/officeDocument/2006/relationships" r:embed="rId385"/>
        <a:stretch>
          <a:fillRect/>
        </a:stretch>
      </xdr:blipFill>
      <xdr:spPr>
        <a:xfrm>
          <a:off x="16135351" y="1103109301"/>
          <a:ext cx="3580194" cy="2400300"/>
        </a:xfrm>
        <a:prstGeom prst="rect">
          <a:avLst/>
        </a:prstGeom>
      </xdr:spPr>
    </xdr:pic>
    <xdr:clientData/>
  </xdr:twoCellAnchor>
  <xdr:twoCellAnchor editAs="oneCell">
    <xdr:from>
      <xdr:col>11</xdr:col>
      <xdr:colOff>0</xdr:colOff>
      <xdr:row>387</xdr:row>
      <xdr:rowOff>0</xdr:rowOff>
    </xdr:from>
    <xdr:to>
      <xdr:col>17</xdr:col>
      <xdr:colOff>556625</xdr:colOff>
      <xdr:row>387</xdr:row>
      <xdr:rowOff>3208298</xdr:rowOff>
    </xdr:to>
    <xdr:pic>
      <xdr:nvPicPr>
        <xdr:cNvPr id="387" name="Рисунок 386">
          <a:extLst>
            <a:ext uri="{FF2B5EF4-FFF2-40B4-BE49-F238E27FC236}">
              <a16:creationId xmlns:a16="http://schemas.microsoft.com/office/drawing/2014/main" id="{34B50C6D-923A-437E-8155-590F2D9D926E}"/>
            </a:ext>
          </a:extLst>
        </xdr:cNvPr>
        <xdr:cNvPicPr>
          <a:picLocks noChangeAspect="1"/>
        </xdr:cNvPicPr>
      </xdr:nvPicPr>
      <xdr:blipFill>
        <a:blip xmlns:r="http://schemas.openxmlformats.org/officeDocument/2006/relationships" r:embed="rId386"/>
        <a:stretch>
          <a:fillRect/>
        </a:stretch>
      </xdr:blipFill>
      <xdr:spPr>
        <a:xfrm>
          <a:off x="16135350" y="1105623900"/>
          <a:ext cx="4214225" cy="3208298"/>
        </a:xfrm>
        <a:prstGeom prst="rect">
          <a:avLst/>
        </a:prstGeom>
      </xdr:spPr>
    </xdr:pic>
    <xdr:clientData/>
  </xdr:twoCellAnchor>
  <xdr:twoCellAnchor editAs="oneCell">
    <xdr:from>
      <xdr:col>11</xdr:col>
      <xdr:colOff>0</xdr:colOff>
      <xdr:row>388</xdr:row>
      <xdr:rowOff>0</xdr:rowOff>
    </xdr:from>
    <xdr:to>
      <xdr:col>19</xdr:col>
      <xdr:colOff>343352</xdr:colOff>
      <xdr:row>388</xdr:row>
      <xdr:rowOff>2979678</xdr:rowOff>
    </xdr:to>
    <xdr:pic>
      <xdr:nvPicPr>
        <xdr:cNvPr id="388" name="Рисунок 387">
          <a:extLst>
            <a:ext uri="{FF2B5EF4-FFF2-40B4-BE49-F238E27FC236}">
              <a16:creationId xmlns:a16="http://schemas.microsoft.com/office/drawing/2014/main" id="{9BA48FFB-AF86-4EE4-8470-0FA84012FEFD}"/>
            </a:ext>
          </a:extLst>
        </xdr:cNvPr>
        <xdr:cNvPicPr>
          <a:picLocks noChangeAspect="1"/>
        </xdr:cNvPicPr>
      </xdr:nvPicPr>
      <xdr:blipFill>
        <a:blip xmlns:r="http://schemas.openxmlformats.org/officeDocument/2006/relationships" r:embed="rId387"/>
        <a:stretch>
          <a:fillRect/>
        </a:stretch>
      </xdr:blipFill>
      <xdr:spPr>
        <a:xfrm>
          <a:off x="16135350" y="1108900500"/>
          <a:ext cx="5220152" cy="2979678"/>
        </a:xfrm>
        <a:prstGeom prst="rect">
          <a:avLst/>
        </a:prstGeom>
      </xdr:spPr>
    </xdr:pic>
    <xdr:clientData/>
  </xdr:twoCellAnchor>
  <xdr:twoCellAnchor editAs="oneCell">
    <xdr:from>
      <xdr:col>11</xdr:col>
      <xdr:colOff>0</xdr:colOff>
      <xdr:row>389</xdr:row>
      <xdr:rowOff>0</xdr:rowOff>
    </xdr:from>
    <xdr:to>
      <xdr:col>17</xdr:col>
      <xdr:colOff>556625</xdr:colOff>
      <xdr:row>389</xdr:row>
      <xdr:rowOff>2834886</xdr:rowOff>
    </xdr:to>
    <xdr:pic>
      <xdr:nvPicPr>
        <xdr:cNvPr id="389" name="Рисунок 388">
          <a:extLst>
            <a:ext uri="{FF2B5EF4-FFF2-40B4-BE49-F238E27FC236}">
              <a16:creationId xmlns:a16="http://schemas.microsoft.com/office/drawing/2014/main" id="{06CF2A82-FC9C-48A4-9DC8-0D89BDE903C4}"/>
            </a:ext>
          </a:extLst>
        </xdr:cNvPr>
        <xdr:cNvPicPr>
          <a:picLocks noChangeAspect="1"/>
        </xdr:cNvPicPr>
      </xdr:nvPicPr>
      <xdr:blipFill>
        <a:blip xmlns:r="http://schemas.openxmlformats.org/officeDocument/2006/relationships" r:embed="rId388"/>
        <a:stretch>
          <a:fillRect/>
        </a:stretch>
      </xdr:blipFill>
      <xdr:spPr>
        <a:xfrm>
          <a:off x="16135350" y="1112062800"/>
          <a:ext cx="4214225" cy="2834886"/>
        </a:xfrm>
        <a:prstGeom prst="rect">
          <a:avLst/>
        </a:prstGeom>
      </xdr:spPr>
    </xdr:pic>
    <xdr:clientData/>
  </xdr:twoCellAnchor>
  <xdr:twoCellAnchor editAs="oneCell">
    <xdr:from>
      <xdr:col>11</xdr:col>
      <xdr:colOff>0</xdr:colOff>
      <xdr:row>390</xdr:row>
      <xdr:rowOff>0</xdr:rowOff>
    </xdr:from>
    <xdr:to>
      <xdr:col>16</xdr:col>
      <xdr:colOff>251746</xdr:colOff>
      <xdr:row>390</xdr:row>
      <xdr:rowOff>2979678</xdr:rowOff>
    </xdr:to>
    <xdr:pic>
      <xdr:nvPicPr>
        <xdr:cNvPr id="390" name="Рисунок 389">
          <a:extLst>
            <a:ext uri="{FF2B5EF4-FFF2-40B4-BE49-F238E27FC236}">
              <a16:creationId xmlns:a16="http://schemas.microsoft.com/office/drawing/2014/main" id="{5A25F827-FD0F-42B8-B024-CEDEBB10487D}"/>
            </a:ext>
          </a:extLst>
        </xdr:cNvPr>
        <xdr:cNvPicPr>
          <a:picLocks noChangeAspect="1"/>
        </xdr:cNvPicPr>
      </xdr:nvPicPr>
      <xdr:blipFill>
        <a:blip xmlns:r="http://schemas.openxmlformats.org/officeDocument/2006/relationships" r:embed="rId389"/>
        <a:stretch>
          <a:fillRect/>
        </a:stretch>
      </xdr:blipFill>
      <xdr:spPr>
        <a:xfrm>
          <a:off x="16135350" y="1114977450"/>
          <a:ext cx="3299746" cy="2979678"/>
        </a:xfrm>
        <a:prstGeom prst="rect">
          <a:avLst/>
        </a:prstGeom>
      </xdr:spPr>
    </xdr:pic>
    <xdr:clientData/>
  </xdr:twoCellAnchor>
  <xdr:twoCellAnchor editAs="oneCell">
    <xdr:from>
      <xdr:col>11</xdr:col>
      <xdr:colOff>0</xdr:colOff>
      <xdr:row>391</xdr:row>
      <xdr:rowOff>0</xdr:rowOff>
    </xdr:from>
    <xdr:to>
      <xdr:col>19</xdr:col>
      <xdr:colOff>0</xdr:colOff>
      <xdr:row>391</xdr:row>
      <xdr:rowOff>1584351</xdr:rowOff>
    </xdr:to>
    <xdr:pic>
      <xdr:nvPicPr>
        <xdr:cNvPr id="391" name="Рисунок 390">
          <a:extLst>
            <a:ext uri="{FF2B5EF4-FFF2-40B4-BE49-F238E27FC236}">
              <a16:creationId xmlns:a16="http://schemas.microsoft.com/office/drawing/2014/main" id="{022F3978-9E01-40D1-8F7D-053F7F957593}"/>
            </a:ext>
          </a:extLst>
        </xdr:cNvPr>
        <xdr:cNvPicPr>
          <a:picLocks noChangeAspect="1" noChangeArrowheads="1"/>
        </xdr:cNvPicPr>
      </xdr:nvPicPr>
      <xdr:blipFill>
        <a:blip xmlns:r="http://schemas.openxmlformats.org/officeDocument/2006/relationships" r:embed="rId390" cstate="print">
          <a:extLst>
            <a:ext uri="{28A0092B-C50C-407E-A947-70E740481C1C}">
              <a14:useLocalDpi xmlns:a14="http://schemas.microsoft.com/office/drawing/2010/main" val="0"/>
            </a:ext>
          </a:extLst>
        </a:blip>
        <a:srcRect/>
        <a:stretch>
          <a:fillRect/>
        </a:stretch>
      </xdr:blipFill>
      <xdr:spPr bwMode="auto">
        <a:xfrm>
          <a:off x="16135350" y="1118063550"/>
          <a:ext cx="4876800" cy="158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392</xdr:row>
      <xdr:rowOff>0</xdr:rowOff>
    </xdr:from>
    <xdr:to>
      <xdr:col>17</xdr:col>
      <xdr:colOff>388971</xdr:colOff>
      <xdr:row>392</xdr:row>
      <xdr:rowOff>3208298</xdr:rowOff>
    </xdr:to>
    <xdr:pic>
      <xdr:nvPicPr>
        <xdr:cNvPr id="392" name="Рисунок 391">
          <a:extLst>
            <a:ext uri="{FF2B5EF4-FFF2-40B4-BE49-F238E27FC236}">
              <a16:creationId xmlns:a16="http://schemas.microsoft.com/office/drawing/2014/main" id="{6C5DFDF2-7B83-44F6-8CD3-569F64C3A660}"/>
            </a:ext>
          </a:extLst>
        </xdr:cNvPr>
        <xdr:cNvPicPr>
          <a:picLocks noChangeAspect="1"/>
        </xdr:cNvPicPr>
      </xdr:nvPicPr>
      <xdr:blipFill>
        <a:blip xmlns:r="http://schemas.openxmlformats.org/officeDocument/2006/relationships" r:embed="rId391"/>
        <a:stretch>
          <a:fillRect/>
        </a:stretch>
      </xdr:blipFill>
      <xdr:spPr>
        <a:xfrm>
          <a:off x="16135350" y="1119797100"/>
          <a:ext cx="4046571" cy="3208298"/>
        </a:xfrm>
        <a:prstGeom prst="rect">
          <a:avLst/>
        </a:prstGeom>
      </xdr:spPr>
    </xdr:pic>
    <xdr:clientData/>
  </xdr:twoCellAnchor>
  <xdr:twoCellAnchor editAs="oneCell">
    <xdr:from>
      <xdr:col>11</xdr:col>
      <xdr:colOff>0</xdr:colOff>
      <xdr:row>393</xdr:row>
      <xdr:rowOff>0</xdr:rowOff>
    </xdr:from>
    <xdr:to>
      <xdr:col>16</xdr:col>
      <xdr:colOff>442262</xdr:colOff>
      <xdr:row>393</xdr:row>
      <xdr:rowOff>3101609</xdr:rowOff>
    </xdr:to>
    <xdr:pic>
      <xdr:nvPicPr>
        <xdr:cNvPr id="393" name="Рисунок 392">
          <a:extLst>
            <a:ext uri="{FF2B5EF4-FFF2-40B4-BE49-F238E27FC236}">
              <a16:creationId xmlns:a16="http://schemas.microsoft.com/office/drawing/2014/main" id="{D5ED3A64-645C-4D2C-97B4-993F4A5464D5}"/>
            </a:ext>
          </a:extLst>
        </xdr:cNvPr>
        <xdr:cNvPicPr>
          <a:picLocks noChangeAspect="1"/>
        </xdr:cNvPicPr>
      </xdr:nvPicPr>
      <xdr:blipFill>
        <a:blip xmlns:r="http://schemas.openxmlformats.org/officeDocument/2006/relationships" r:embed="rId392"/>
        <a:stretch>
          <a:fillRect/>
        </a:stretch>
      </xdr:blipFill>
      <xdr:spPr>
        <a:xfrm>
          <a:off x="16135350" y="1123111800"/>
          <a:ext cx="3490262" cy="3101609"/>
        </a:xfrm>
        <a:prstGeom prst="rect">
          <a:avLst/>
        </a:prstGeom>
      </xdr:spPr>
    </xdr:pic>
    <xdr:clientData/>
  </xdr:twoCellAnchor>
  <xdr:twoCellAnchor editAs="oneCell">
    <xdr:from>
      <xdr:col>11</xdr:col>
      <xdr:colOff>0</xdr:colOff>
      <xdr:row>394</xdr:row>
      <xdr:rowOff>0</xdr:rowOff>
    </xdr:from>
    <xdr:to>
      <xdr:col>19</xdr:col>
      <xdr:colOff>587213</xdr:colOff>
      <xdr:row>394</xdr:row>
      <xdr:rowOff>2735817</xdr:rowOff>
    </xdr:to>
    <xdr:pic>
      <xdr:nvPicPr>
        <xdr:cNvPr id="394" name="Рисунок 393">
          <a:extLst>
            <a:ext uri="{FF2B5EF4-FFF2-40B4-BE49-F238E27FC236}">
              <a16:creationId xmlns:a16="http://schemas.microsoft.com/office/drawing/2014/main" id="{1E3F3EE6-84BC-4BD1-A75C-B62BF46335AA}"/>
            </a:ext>
          </a:extLst>
        </xdr:cNvPr>
        <xdr:cNvPicPr>
          <a:picLocks noChangeAspect="1"/>
        </xdr:cNvPicPr>
      </xdr:nvPicPr>
      <xdr:blipFill>
        <a:blip xmlns:r="http://schemas.openxmlformats.org/officeDocument/2006/relationships" r:embed="rId393"/>
        <a:stretch>
          <a:fillRect/>
        </a:stretch>
      </xdr:blipFill>
      <xdr:spPr>
        <a:xfrm>
          <a:off x="16135350" y="1126255050"/>
          <a:ext cx="5464013" cy="2735817"/>
        </a:xfrm>
        <a:prstGeom prst="rect">
          <a:avLst/>
        </a:prstGeom>
      </xdr:spPr>
    </xdr:pic>
    <xdr:clientData/>
  </xdr:twoCellAnchor>
  <xdr:twoCellAnchor editAs="oneCell">
    <xdr:from>
      <xdr:col>11</xdr:col>
      <xdr:colOff>0</xdr:colOff>
      <xdr:row>395</xdr:row>
      <xdr:rowOff>0</xdr:rowOff>
    </xdr:from>
    <xdr:to>
      <xdr:col>20</xdr:col>
      <xdr:colOff>465336</xdr:colOff>
      <xdr:row>395</xdr:row>
      <xdr:rowOff>3726503</xdr:rowOff>
    </xdr:to>
    <xdr:pic>
      <xdr:nvPicPr>
        <xdr:cNvPr id="395" name="Рисунок 394">
          <a:extLst>
            <a:ext uri="{FF2B5EF4-FFF2-40B4-BE49-F238E27FC236}">
              <a16:creationId xmlns:a16="http://schemas.microsoft.com/office/drawing/2014/main" id="{0B9BD030-BABF-4186-A72B-9436000C67F0}"/>
            </a:ext>
          </a:extLst>
        </xdr:cNvPr>
        <xdr:cNvPicPr>
          <a:picLocks noChangeAspect="1"/>
        </xdr:cNvPicPr>
      </xdr:nvPicPr>
      <xdr:blipFill>
        <a:blip xmlns:r="http://schemas.openxmlformats.org/officeDocument/2006/relationships" r:embed="rId394"/>
        <a:stretch>
          <a:fillRect/>
        </a:stretch>
      </xdr:blipFill>
      <xdr:spPr>
        <a:xfrm>
          <a:off x="16135350" y="1129093500"/>
          <a:ext cx="5951736" cy="3726503"/>
        </a:xfrm>
        <a:prstGeom prst="rect">
          <a:avLst/>
        </a:prstGeom>
      </xdr:spPr>
    </xdr:pic>
    <xdr:clientData/>
  </xdr:twoCellAnchor>
  <xdr:twoCellAnchor editAs="oneCell">
    <xdr:from>
      <xdr:col>11</xdr:col>
      <xdr:colOff>0</xdr:colOff>
      <xdr:row>396</xdr:row>
      <xdr:rowOff>0</xdr:rowOff>
    </xdr:from>
    <xdr:to>
      <xdr:col>14</xdr:col>
      <xdr:colOff>38262</xdr:colOff>
      <xdr:row>396</xdr:row>
      <xdr:rowOff>2171888</xdr:rowOff>
    </xdr:to>
    <xdr:pic>
      <xdr:nvPicPr>
        <xdr:cNvPr id="396" name="Рисунок 395">
          <a:extLst>
            <a:ext uri="{FF2B5EF4-FFF2-40B4-BE49-F238E27FC236}">
              <a16:creationId xmlns:a16="http://schemas.microsoft.com/office/drawing/2014/main" id="{357C123A-A42D-4A41-8A59-B8470FEF8323}"/>
            </a:ext>
          </a:extLst>
        </xdr:cNvPr>
        <xdr:cNvPicPr>
          <a:picLocks noChangeAspect="1"/>
        </xdr:cNvPicPr>
      </xdr:nvPicPr>
      <xdr:blipFill>
        <a:blip xmlns:r="http://schemas.openxmlformats.org/officeDocument/2006/relationships" r:embed="rId395"/>
        <a:stretch>
          <a:fillRect/>
        </a:stretch>
      </xdr:blipFill>
      <xdr:spPr>
        <a:xfrm>
          <a:off x="16135350" y="1133036850"/>
          <a:ext cx="1867062" cy="2171888"/>
        </a:xfrm>
        <a:prstGeom prst="rect">
          <a:avLst/>
        </a:prstGeom>
      </xdr:spPr>
    </xdr:pic>
    <xdr:clientData/>
  </xdr:twoCellAnchor>
  <xdr:twoCellAnchor editAs="oneCell">
    <xdr:from>
      <xdr:col>11</xdr:col>
      <xdr:colOff>0</xdr:colOff>
      <xdr:row>397</xdr:row>
      <xdr:rowOff>0</xdr:rowOff>
    </xdr:from>
    <xdr:to>
      <xdr:col>19</xdr:col>
      <xdr:colOff>526248</xdr:colOff>
      <xdr:row>398</xdr:row>
      <xdr:rowOff>11627</xdr:rowOff>
    </xdr:to>
    <xdr:pic>
      <xdr:nvPicPr>
        <xdr:cNvPr id="397" name="Рисунок 396">
          <a:extLst>
            <a:ext uri="{FF2B5EF4-FFF2-40B4-BE49-F238E27FC236}">
              <a16:creationId xmlns:a16="http://schemas.microsoft.com/office/drawing/2014/main" id="{7AEA265E-1805-4645-BF7C-940BDA119010}"/>
            </a:ext>
          </a:extLst>
        </xdr:cNvPr>
        <xdr:cNvPicPr>
          <a:picLocks noChangeAspect="1"/>
        </xdr:cNvPicPr>
      </xdr:nvPicPr>
      <xdr:blipFill>
        <a:blip xmlns:r="http://schemas.openxmlformats.org/officeDocument/2006/relationships" r:embed="rId396"/>
        <a:stretch>
          <a:fillRect/>
        </a:stretch>
      </xdr:blipFill>
      <xdr:spPr>
        <a:xfrm>
          <a:off x="16135350" y="1135265700"/>
          <a:ext cx="5403048" cy="2278577"/>
        </a:xfrm>
        <a:prstGeom prst="rect">
          <a:avLst/>
        </a:prstGeom>
      </xdr:spPr>
    </xdr:pic>
    <xdr:clientData/>
  </xdr:twoCellAnchor>
  <xdr:twoCellAnchor editAs="oneCell">
    <xdr:from>
      <xdr:col>11</xdr:col>
      <xdr:colOff>0</xdr:colOff>
      <xdr:row>398</xdr:row>
      <xdr:rowOff>0</xdr:rowOff>
    </xdr:from>
    <xdr:to>
      <xdr:col>19</xdr:col>
      <xdr:colOff>366214</xdr:colOff>
      <xdr:row>398</xdr:row>
      <xdr:rowOff>3734124</xdr:rowOff>
    </xdr:to>
    <xdr:pic>
      <xdr:nvPicPr>
        <xdr:cNvPr id="398" name="Рисунок 397">
          <a:extLst>
            <a:ext uri="{FF2B5EF4-FFF2-40B4-BE49-F238E27FC236}">
              <a16:creationId xmlns:a16="http://schemas.microsoft.com/office/drawing/2014/main" id="{71348BDC-A7D0-40DA-A5AD-6F6304E57D5E}"/>
            </a:ext>
          </a:extLst>
        </xdr:cNvPr>
        <xdr:cNvPicPr>
          <a:picLocks noChangeAspect="1"/>
        </xdr:cNvPicPr>
      </xdr:nvPicPr>
      <xdr:blipFill>
        <a:blip xmlns:r="http://schemas.openxmlformats.org/officeDocument/2006/relationships" r:embed="rId397"/>
        <a:stretch>
          <a:fillRect/>
        </a:stretch>
      </xdr:blipFill>
      <xdr:spPr>
        <a:xfrm>
          <a:off x="16135350" y="1137532650"/>
          <a:ext cx="5243014" cy="3734124"/>
        </a:xfrm>
        <a:prstGeom prst="rect">
          <a:avLst/>
        </a:prstGeom>
      </xdr:spPr>
    </xdr:pic>
    <xdr:clientData/>
  </xdr:twoCellAnchor>
  <xdr:twoCellAnchor editAs="oneCell">
    <xdr:from>
      <xdr:col>11</xdr:col>
      <xdr:colOff>0</xdr:colOff>
      <xdr:row>399</xdr:row>
      <xdr:rowOff>0</xdr:rowOff>
    </xdr:from>
    <xdr:to>
      <xdr:col>19</xdr:col>
      <xdr:colOff>518628</xdr:colOff>
      <xdr:row>399</xdr:row>
      <xdr:rowOff>1928027</xdr:rowOff>
    </xdr:to>
    <xdr:pic>
      <xdr:nvPicPr>
        <xdr:cNvPr id="399" name="Рисунок 398">
          <a:extLst>
            <a:ext uri="{FF2B5EF4-FFF2-40B4-BE49-F238E27FC236}">
              <a16:creationId xmlns:a16="http://schemas.microsoft.com/office/drawing/2014/main" id="{429D2EC7-5629-4D23-9358-B9B0F36AED4F}"/>
            </a:ext>
          </a:extLst>
        </xdr:cNvPr>
        <xdr:cNvPicPr>
          <a:picLocks noChangeAspect="1"/>
        </xdr:cNvPicPr>
      </xdr:nvPicPr>
      <xdr:blipFill>
        <a:blip xmlns:r="http://schemas.openxmlformats.org/officeDocument/2006/relationships" r:embed="rId398"/>
        <a:stretch>
          <a:fillRect/>
        </a:stretch>
      </xdr:blipFill>
      <xdr:spPr>
        <a:xfrm>
          <a:off x="16135350" y="1141514100"/>
          <a:ext cx="5395428" cy="1928027"/>
        </a:xfrm>
        <a:prstGeom prst="rect">
          <a:avLst/>
        </a:prstGeom>
      </xdr:spPr>
    </xdr:pic>
    <xdr:clientData/>
  </xdr:twoCellAnchor>
  <xdr:twoCellAnchor editAs="oneCell">
    <xdr:from>
      <xdr:col>11</xdr:col>
      <xdr:colOff>0</xdr:colOff>
      <xdr:row>400</xdr:row>
      <xdr:rowOff>0</xdr:rowOff>
    </xdr:from>
    <xdr:to>
      <xdr:col>16</xdr:col>
      <xdr:colOff>91712</xdr:colOff>
      <xdr:row>400</xdr:row>
      <xdr:rowOff>2339543</xdr:rowOff>
    </xdr:to>
    <xdr:pic>
      <xdr:nvPicPr>
        <xdr:cNvPr id="400" name="Рисунок 399">
          <a:extLst>
            <a:ext uri="{FF2B5EF4-FFF2-40B4-BE49-F238E27FC236}">
              <a16:creationId xmlns:a16="http://schemas.microsoft.com/office/drawing/2014/main" id="{66114839-C54D-4202-941A-D6C64FA5CF84}"/>
            </a:ext>
          </a:extLst>
        </xdr:cNvPr>
        <xdr:cNvPicPr>
          <a:picLocks noChangeAspect="1"/>
        </xdr:cNvPicPr>
      </xdr:nvPicPr>
      <xdr:blipFill>
        <a:blip xmlns:r="http://schemas.openxmlformats.org/officeDocument/2006/relationships" r:embed="rId399"/>
        <a:stretch>
          <a:fillRect/>
        </a:stretch>
      </xdr:blipFill>
      <xdr:spPr>
        <a:xfrm>
          <a:off x="16135350" y="1143609600"/>
          <a:ext cx="3139712" cy="2339543"/>
        </a:xfrm>
        <a:prstGeom prst="rect">
          <a:avLst/>
        </a:prstGeom>
      </xdr:spPr>
    </xdr:pic>
    <xdr:clientData/>
  </xdr:twoCellAnchor>
  <xdr:twoCellAnchor editAs="oneCell">
    <xdr:from>
      <xdr:col>11</xdr:col>
      <xdr:colOff>0</xdr:colOff>
      <xdr:row>401</xdr:row>
      <xdr:rowOff>0</xdr:rowOff>
    </xdr:from>
    <xdr:to>
      <xdr:col>19</xdr:col>
      <xdr:colOff>274766</xdr:colOff>
      <xdr:row>401</xdr:row>
      <xdr:rowOff>1348857</xdr:rowOff>
    </xdr:to>
    <xdr:pic>
      <xdr:nvPicPr>
        <xdr:cNvPr id="401" name="Рисунок 400">
          <a:extLst>
            <a:ext uri="{FF2B5EF4-FFF2-40B4-BE49-F238E27FC236}">
              <a16:creationId xmlns:a16="http://schemas.microsoft.com/office/drawing/2014/main" id="{B0A09DDF-159B-4C93-9198-13C0B6519E69}"/>
            </a:ext>
          </a:extLst>
        </xdr:cNvPr>
        <xdr:cNvPicPr>
          <a:picLocks noChangeAspect="1"/>
        </xdr:cNvPicPr>
      </xdr:nvPicPr>
      <xdr:blipFill>
        <a:blip xmlns:r="http://schemas.openxmlformats.org/officeDocument/2006/relationships" r:embed="rId400"/>
        <a:stretch>
          <a:fillRect/>
        </a:stretch>
      </xdr:blipFill>
      <xdr:spPr>
        <a:xfrm>
          <a:off x="16135350" y="1146067050"/>
          <a:ext cx="5151566" cy="1348857"/>
        </a:xfrm>
        <a:prstGeom prst="rect">
          <a:avLst/>
        </a:prstGeom>
      </xdr:spPr>
    </xdr:pic>
    <xdr:clientData/>
  </xdr:twoCellAnchor>
  <xdr:twoCellAnchor editAs="oneCell">
    <xdr:from>
      <xdr:col>11</xdr:col>
      <xdr:colOff>0</xdr:colOff>
      <xdr:row>402</xdr:row>
      <xdr:rowOff>0</xdr:rowOff>
    </xdr:from>
    <xdr:to>
      <xdr:col>19</xdr:col>
      <xdr:colOff>251904</xdr:colOff>
      <xdr:row>402</xdr:row>
      <xdr:rowOff>1981372</xdr:rowOff>
    </xdr:to>
    <xdr:pic>
      <xdr:nvPicPr>
        <xdr:cNvPr id="402" name="Рисунок 401">
          <a:extLst>
            <a:ext uri="{FF2B5EF4-FFF2-40B4-BE49-F238E27FC236}">
              <a16:creationId xmlns:a16="http://schemas.microsoft.com/office/drawing/2014/main" id="{AAB662C1-5F53-4FE9-9547-9AF2B1D6334D}"/>
            </a:ext>
          </a:extLst>
        </xdr:cNvPr>
        <xdr:cNvPicPr>
          <a:picLocks noChangeAspect="1"/>
        </xdr:cNvPicPr>
      </xdr:nvPicPr>
      <xdr:blipFill>
        <a:blip xmlns:r="http://schemas.openxmlformats.org/officeDocument/2006/relationships" r:embed="rId401"/>
        <a:stretch>
          <a:fillRect/>
        </a:stretch>
      </xdr:blipFill>
      <xdr:spPr>
        <a:xfrm>
          <a:off x="16135350" y="1147629150"/>
          <a:ext cx="5128704" cy="1981372"/>
        </a:xfrm>
        <a:prstGeom prst="rect">
          <a:avLst/>
        </a:prstGeom>
      </xdr:spPr>
    </xdr:pic>
    <xdr:clientData/>
  </xdr:twoCellAnchor>
  <xdr:twoCellAnchor editAs="oneCell">
    <xdr:from>
      <xdr:col>11</xdr:col>
      <xdr:colOff>0</xdr:colOff>
      <xdr:row>403</xdr:row>
      <xdr:rowOff>0</xdr:rowOff>
    </xdr:from>
    <xdr:to>
      <xdr:col>19</xdr:col>
      <xdr:colOff>381456</xdr:colOff>
      <xdr:row>403</xdr:row>
      <xdr:rowOff>3078747</xdr:rowOff>
    </xdr:to>
    <xdr:pic>
      <xdr:nvPicPr>
        <xdr:cNvPr id="403" name="Рисунок 402">
          <a:extLst>
            <a:ext uri="{FF2B5EF4-FFF2-40B4-BE49-F238E27FC236}">
              <a16:creationId xmlns:a16="http://schemas.microsoft.com/office/drawing/2014/main" id="{0B4D285E-CCC8-4123-B493-DD7E2F2B3048}"/>
            </a:ext>
          </a:extLst>
        </xdr:cNvPr>
        <xdr:cNvPicPr>
          <a:picLocks noChangeAspect="1"/>
        </xdr:cNvPicPr>
      </xdr:nvPicPr>
      <xdr:blipFill>
        <a:blip xmlns:r="http://schemas.openxmlformats.org/officeDocument/2006/relationships" r:embed="rId402"/>
        <a:stretch>
          <a:fillRect/>
        </a:stretch>
      </xdr:blipFill>
      <xdr:spPr>
        <a:xfrm>
          <a:off x="16135350" y="1149648450"/>
          <a:ext cx="5258256" cy="3078747"/>
        </a:xfrm>
        <a:prstGeom prst="rect">
          <a:avLst/>
        </a:prstGeom>
      </xdr:spPr>
    </xdr:pic>
    <xdr:clientData/>
  </xdr:twoCellAnchor>
  <xdr:twoCellAnchor editAs="oneCell">
    <xdr:from>
      <xdr:col>11</xdr:col>
      <xdr:colOff>0</xdr:colOff>
      <xdr:row>404</xdr:row>
      <xdr:rowOff>0</xdr:rowOff>
    </xdr:from>
    <xdr:to>
      <xdr:col>19</xdr:col>
      <xdr:colOff>495766</xdr:colOff>
      <xdr:row>404</xdr:row>
      <xdr:rowOff>2179509</xdr:rowOff>
    </xdr:to>
    <xdr:pic>
      <xdr:nvPicPr>
        <xdr:cNvPr id="404" name="Рисунок 403">
          <a:extLst>
            <a:ext uri="{FF2B5EF4-FFF2-40B4-BE49-F238E27FC236}">
              <a16:creationId xmlns:a16="http://schemas.microsoft.com/office/drawing/2014/main" id="{FBA8AD03-5E29-4E6B-B10C-E0D376EC1CB7}"/>
            </a:ext>
          </a:extLst>
        </xdr:cNvPr>
        <xdr:cNvPicPr>
          <a:picLocks noChangeAspect="1"/>
        </xdr:cNvPicPr>
      </xdr:nvPicPr>
      <xdr:blipFill>
        <a:blip xmlns:r="http://schemas.openxmlformats.org/officeDocument/2006/relationships" r:embed="rId403"/>
        <a:stretch>
          <a:fillRect/>
        </a:stretch>
      </xdr:blipFill>
      <xdr:spPr>
        <a:xfrm>
          <a:off x="16135350" y="1152867900"/>
          <a:ext cx="5372566" cy="2179509"/>
        </a:xfrm>
        <a:prstGeom prst="rect">
          <a:avLst/>
        </a:prstGeom>
      </xdr:spPr>
    </xdr:pic>
    <xdr:clientData/>
  </xdr:twoCellAnchor>
  <xdr:twoCellAnchor editAs="oneCell">
    <xdr:from>
      <xdr:col>11</xdr:col>
      <xdr:colOff>1</xdr:colOff>
      <xdr:row>405</xdr:row>
      <xdr:rowOff>0</xdr:rowOff>
    </xdr:from>
    <xdr:to>
      <xdr:col>15</xdr:col>
      <xdr:colOff>114301</xdr:colOff>
      <xdr:row>405</xdr:row>
      <xdr:rowOff>2287749</xdr:rowOff>
    </xdr:to>
    <xdr:pic>
      <xdr:nvPicPr>
        <xdr:cNvPr id="405" name="Рисунок 404">
          <a:extLst>
            <a:ext uri="{FF2B5EF4-FFF2-40B4-BE49-F238E27FC236}">
              <a16:creationId xmlns:a16="http://schemas.microsoft.com/office/drawing/2014/main" id="{FDEF6B9D-FD59-4253-B1FE-ADB941A3FDD2}"/>
            </a:ext>
          </a:extLst>
        </xdr:cNvPr>
        <xdr:cNvPicPr>
          <a:picLocks noChangeAspect="1"/>
        </xdr:cNvPicPr>
      </xdr:nvPicPr>
      <xdr:blipFill>
        <a:blip xmlns:r="http://schemas.openxmlformats.org/officeDocument/2006/relationships" r:embed="rId404"/>
        <a:stretch>
          <a:fillRect/>
        </a:stretch>
      </xdr:blipFill>
      <xdr:spPr>
        <a:xfrm>
          <a:off x="16135351" y="1155192000"/>
          <a:ext cx="2552700" cy="2287749"/>
        </a:xfrm>
        <a:prstGeom prst="rect">
          <a:avLst/>
        </a:prstGeom>
      </xdr:spPr>
    </xdr:pic>
    <xdr:clientData/>
  </xdr:twoCellAnchor>
  <xdr:twoCellAnchor editAs="oneCell">
    <xdr:from>
      <xdr:col>11</xdr:col>
      <xdr:colOff>0</xdr:colOff>
      <xdr:row>406</xdr:row>
      <xdr:rowOff>0</xdr:rowOff>
    </xdr:from>
    <xdr:to>
      <xdr:col>15</xdr:col>
      <xdr:colOff>251693</xdr:colOff>
      <xdr:row>406</xdr:row>
      <xdr:rowOff>1318374</xdr:rowOff>
    </xdr:to>
    <xdr:pic>
      <xdr:nvPicPr>
        <xdr:cNvPr id="406" name="Рисунок 405">
          <a:extLst>
            <a:ext uri="{FF2B5EF4-FFF2-40B4-BE49-F238E27FC236}">
              <a16:creationId xmlns:a16="http://schemas.microsoft.com/office/drawing/2014/main" id="{D037F9E7-4FCF-49EC-859E-ADFC68156D65}"/>
            </a:ext>
          </a:extLst>
        </xdr:cNvPr>
        <xdr:cNvPicPr>
          <a:picLocks noChangeAspect="1"/>
        </xdr:cNvPicPr>
      </xdr:nvPicPr>
      <xdr:blipFill>
        <a:blip xmlns:r="http://schemas.openxmlformats.org/officeDocument/2006/relationships" r:embed="rId405"/>
        <a:stretch>
          <a:fillRect/>
        </a:stretch>
      </xdr:blipFill>
      <xdr:spPr>
        <a:xfrm>
          <a:off x="16135350" y="1157668500"/>
          <a:ext cx="2690093" cy="1318374"/>
        </a:xfrm>
        <a:prstGeom prst="rect">
          <a:avLst/>
        </a:prstGeom>
      </xdr:spPr>
    </xdr:pic>
    <xdr:clientData/>
  </xdr:twoCellAnchor>
  <xdr:twoCellAnchor editAs="oneCell">
    <xdr:from>
      <xdr:col>11</xdr:col>
      <xdr:colOff>0</xdr:colOff>
      <xdr:row>407</xdr:row>
      <xdr:rowOff>0</xdr:rowOff>
    </xdr:from>
    <xdr:to>
      <xdr:col>16</xdr:col>
      <xdr:colOff>320332</xdr:colOff>
      <xdr:row>407</xdr:row>
      <xdr:rowOff>3055885</xdr:rowOff>
    </xdr:to>
    <xdr:pic>
      <xdr:nvPicPr>
        <xdr:cNvPr id="407" name="Рисунок 406">
          <a:extLst>
            <a:ext uri="{FF2B5EF4-FFF2-40B4-BE49-F238E27FC236}">
              <a16:creationId xmlns:a16="http://schemas.microsoft.com/office/drawing/2014/main" id="{4886155B-EB93-416A-AD20-1C2EF5626C49}"/>
            </a:ext>
          </a:extLst>
        </xdr:cNvPr>
        <xdr:cNvPicPr>
          <a:picLocks noChangeAspect="1"/>
        </xdr:cNvPicPr>
      </xdr:nvPicPr>
      <xdr:blipFill>
        <a:blip xmlns:r="http://schemas.openxmlformats.org/officeDocument/2006/relationships" r:embed="rId406"/>
        <a:stretch>
          <a:fillRect/>
        </a:stretch>
      </xdr:blipFill>
      <xdr:spPr>
        <a:xfrm>
          <a:off x="16135350" y="1159192500"/>
          <a:ext cx="3368332" cy="3055885"/>
        </a:xfrm>
        <a:prstGeom prst="rect">
          <a:avLst/>
        </a:prstGeom>
      </xdr:spPr>
    </xdr:pic>
    <xdr:clientData/>
  </xdr:twoCellAnchor>
  <xdr:twoCellAnchor editAs="oneCell">
    <xdr:from>
      <xdr:col>11</xdr:col>
      <xdr:colOff>0</xdr:colOff>
      <xdr:row>408</xdr:row>
      <xdr:rowOff>0</xdr:rowOff>
    </xdr:from>
    <xdr:to>
      <xdr:col>19</xdr:col>
      <xdr:colOff>290008</xdr:colOff>
      <xdr:row>408</xdr:row>
      <xdr:rowOff>2651990</xdr:rowOff>
    </xdr:to>
    <xdr:pic>
      <xdr:nvPicPr>
        <xdr:cNvPr id="408" name="Рисунок 407">
          <a:extLst>
            <a:ext uri="{FF2B5EF4-FFF2-40B4-BE49-F238E27FC236}">
              <a16:creationId xmlns:a16="http://schemas.microsoft.com/office/drawing/2014/main" id="{7ED528AE-C8D1-4FAA-B9AB-CA7BE91E79D4}"/>
            </a:ext>
          </a:extLst>
        </xdr:cNvPr>
        <xdr:cNvPicPr>
          <a:picLocks noChangeAspect="1"/>
        </xdr:cNvPicPr>
      </xdr:nvPicPr>
      <xdr:blipFill>
        <a:blip xmlns:r="http://schemas.openxmlformats.org/officeDocument/2006/relationships" r:embed="rId407"/>
        <a:stretch>
          <a:fillRect/>
        </a:stretch>
      </xdr:blipFill>
      <xdr:spPr>
        <a:xfrm>
          <a:off x="16135350" y="1162354800"/>
          <a:ext cx="5166808" cy="2651990"/>
        </a:xfrm>
        <a:prstGeom prst="rect">
          <a:avLst/>
        </a:prstGeom>
      </xdr:spPr>
    </xdr:pic>
    <xdr:clientData/>
  </xdr:twoCellAnchor>
  <xdr:twoCellAnchor editAs="oneCell">
    <xdr:from>
      <xdr:col>11</xdr:col>
      <xdr:colOff>0</xdr:colOff>
      <xdr:row>409</xdr:row>
      <xdr:rowOff>0</xdr:rowOff>
    </xdr:from>
    <xdr:to>
      <xdr:col>21</xdr:col>
      <xdr:colOff>389182</xdr:colOff>
      <xdr:row>409</xdr:row>
      <xdr:rowOff>4861981</xdr:rowOff>
    </xdr:to>
    <xdr:pic>
      <xdr:nvPicPr>
        <xdr:cNvPr id="409" name="Рисунок 408">
          <a:extLst>
            <a:ext uri="{FF2B5EF4-FFF2-40B4-BE49-F238E27FC236}">
              <a16:creationId xmlns:a16="http://schemas.microsoft.com/office/drawing/2014/main" id="{846EE13D-30C5-48D5-9046-9CB75F7DB500}"/>
            </a:ext>
          </a:extLst>
        </xdr:cNvPr>
        <xdr:cNvPicPr>
          <a:picLocks noChangeAspect="1"/>
        </xdr:cNvPicPr>
      </xdr:nvPicPr>
      <xdr:blipFill>
        <a:blip xmlns:r="http://schemas.openxmlformats.org/officeDocument/2006/relationships" r:embed="rId408"/>
        <a:stretch>
          <a:fillRect/>
        </a:stretch>
      </xdr:blipFill>
      <xdr:spPr>
        <a:xfrm>
          <a:off x="16135350" y="1165136100"/>
          <a:ext cx="6485182" cy="4861981"/>
        </a:xfrm>
        <a:prstGeom prst="rect">
          <a:avLst/>
        </a:prstGeom>
      </xdr:spPr>
    </xdr:pic>
    <xdr:clientData/>
  </xdr:twoCellAnchor>
  <xdr:twoCellAnchor editAs="oneCell">
    <xdr:from>
      <xdr:col>11</xdr:col>
      <xdr:colOff>0</xdr:colOff>
      <xdr:row>410</xdr:row>
      <xdr:rowOff>0</xdr:rowOff>
    </xdr:from>
    <xdr:to>
      <xdr:col>18</xdr:col>
      <xdr:colOff>76576</xdr:colOff>
      <xdr:row>410</xdr:row>
      <xdr:rowOff>2956816</xdr:rowOff>
    </xdr:to>
    <xdr:pic>
      <xdr:nvPicPr>
        <xdr:cNvPr id="410" name="Рисунок 409">
          <a:extLst>
            <a:ext uri="{FF2B5EF4-FFF2-40B4-BE49-F238E27FC236}">
              <a16:creationId xmlns:a16="http://schemas.microsoft.com/office/drawing/2014/main" id="{B1C9135D-D295-43CE-A5F2-A7F5BB6ACA99}"/>
            </a:ext>
          </a:extLst>
        </xdr:cNvPr>
        <xdr:cNvPicPr>
          <a:picLocks noChangeAspect="1"/>
        </xdr:cNvPicPr>
      </xdr:nvPicPr>
      <xdr:blipFill>
        <a:blip xmlns:r="http://schemas.openxmlformats.org/officeDocument/2006/relationships" r:embed="rId409"/>
        <a:stretch>
          <a:fillRect/>
        </a:stretch>
      </xdr:blipFill>
      <xdr:spPr>
        <a:xfrm>
          <a:off x="16135350" y="1170146250"/>
          <a:ext cx="4343776" cy="2956816"/>
        </a:xfrm>
        <a:prstGeom prst="rect">
          <a:avLst/>
        </a:prstGeom>
      </xdr:spPr>
    </xdr:pic>
    <xdr:clientData/>
  </xdr:twoCellAnchor>
  <xdr:twoCellAnchor editAs="oneCell">
    <xdr:from>
      <xdr:col>11</xdr:col>
      <xdr:colOff>0</xdr:colOff>
      <xdr:row>411</xdr:row>
      <xdr:rowOff>0</xdr:rowOff>
    </xdr:from>
    <xdr:to>
      <xdr:col>19</xdr:col>
      <xdr:colOff>411938</xdr:colOff>
      <xdr:row>411</xdr:row>
      <xdr:rowOff>3269263</xdr:rowOff>
    </xdr:to>
    <xdr:pic>
      <xdr:nvPicPr>
        <xdr:cNvPr id="411" name="Рисунок 410">
          <a:extLst>
            <a:ext uri="{FF2B5EF4-FFF2-40B4-BE49-F238E27FC236}">
              <a16:creationId xmlns:a16="http://schemas.microsoft.com/office/drawing/2014/main" id="{1E216274-7A3F-43E4-888D-A08BA5B26971}"/>
            </a:ext>
          </a:extLst>
        </xdr:cNvPr>
        <xdr:cNvPicPr>
          <a:picLocks noChangeAspect="1"/>
        </xdr:cNvPicPr>
      </xdr:nvPicPr>
      <xdr:blipFill>
        <a:blip xmlns:r="http://schemas.openxmlformats.org/officeDocument/2006/relationships" r:embed="rId410"/>
        <a:stretch>
          <a:fillRect/>
        </a:stretch>
      </xdr:blipFill>
      <xdr:spPr>
        <a:xfrm>
          <a:off x="16135350" y="1173327600"/>
          <a:ext cx="5288738" cy="3269263"/>
        </a:xfrm>
        <a:prstGeom prst="rect">
          <a:avLst/>
        </a:prstGeom>
      </xdr:spPr>
    </xdr:pic>
    <xdr:clientData/>
  </xdr:twoCellAnchor>
  <xdr:twoCellAnchor editAs="oneCell">
    <xdr:from>
      <xdr:col>11</xdr:col>
      <xdr:colOff>0</xdr:colOff>
      <xdr:row>412</xdr:row>
      <xdr:rowOff>0</xdr:rowOff>
    </xdr:from>
    <xdr:to>
      <xdr:col>19</xdr:col>
      <xdr:colOff>61388</xdr:colOff>
      <xdr:row>412</xdr:row>
      <xdr:rowOff>3093988</xdr:rowOff>
    </xdr:to>
    <xdr:pic>
      <xdr:nvPicPr>
        <xdr:cNvPr id="412" name="Рисунок 411">
          <a:extLst>
            <a:ext uri="{FF2B5EF4-FFF2-40B4-BE49-F238E27FC236}">
              <a16:creationId xmlns:a16="http://schemas.microsoft.com/office/drawing/2014/main" id="{8F6EA91C-E769-4A0B-9B3F-98EADA290385}"/>
            </a:ext>
          </a:extLst>
        </xdr:cNvPr>
        <xdr:cNvPicPr>
          <a:picLocks noChangeAspect="1"/>
        </xdr:cNvPicPr>
      </xdr:nvPicPr>
      <xdr:blipFill>
        <a:blip xmlns:r="http://schemas.openxmlformats.org/officeDocument/2006/relationships" r:embed="rId411"/>
        <a:stretch>
          <a:fillRect/>
        </a:stretch>
      </xdr:blipFill>
      <xdr:spPr>
        <a:xfrm>
          <a:off x="16135350" y="1176718500"/>
          <a:ext cx="4938188" cy="3093988"/>
        </a:xfrm>
        <a:prstGeom prst="rect">
          <a:avLst/>
        </a:prstGeom>
      </xdr:spPr>
    </xdr:pic>
    <xdr:clientData/>
  </xdr:twoCellAnchor>
  <xdr:twoCellAnchor editAs="oneCell">
    <xdr:from>
      <xdr:col>11</xdr:col>
      <xdr:colOff>0</xdr:colOff>
      <xdr:row>413</xdr:row>
      <xdr:rowOff>0</xdr:rowOff>
    </xdr:from>
    <xdr:to>
      <xdr:col>15</xdr:col>
      <xdr:colOff>350762</xdr:colOff>
      <xdr:row>413</xdr:row>
      <xdr:rowOff>3124471</xdr:rowOff>
    </xdr:to>
    <xdr:pic>
      <xdr:nvPicPr>
        <xdr:cNvPr id="413" name="Рисунок 412">
          <a:extLst>
            <a:ext uri="{FF2B5EF4-FFF2-40B4-BE49-F238E27FC236}">
              <a16:creationId xmlns:a16="http://schemas.microsoft.com/office/drawing/2014/main" id="{E42FE930-DC49-4AED-92FE-10575D9C4F1E}"/>
            </a:ext>
          </a:extLst>
        </xdr:cNvPr>
        <xdr:cNvPicPr>
          <a:picLocks noChangeAspect="1"/>
        </xdr:cNvPicPr>
      </xdr:nvPicPr>
      <xdr:blipFill>
        <a:blip xmlns:r="http://schemas.openxmlformats.org/officeDocument/2006/relationships" r:embed="rId412"/>
        <a:stretch>
          <a:fillRect/>
        </a:stretch>
      </xdr:blipFill>
      <xdr:spPr>
        <a:xfrm>
          <a:off x="16135350" y="1179957000"/>
          <a:ext cx="2789162" cy="3124471"/>
        </a:xfrm>
        <a:prstGeom prst="rect">
          <a:avLst/>
        </a:prstGeom>
      </xdr:spPr>
    </xdr:pic>
    <xdr:clientData/>
  </xdr:twoCellAnchor>
  <xdr:twoCellAnchor editAs="oneCell">
    <xdr:from>
      <xdr:col>11</xdr:col>
      <xdr:colOff>0</xdr:colOff>
      <xdr:row>414</xdr:row>
      <xdr:rowOff>0</xdr:rowOff>
    </xdr:from>
    <xdr:to>
      <xdr:col>16</xdr:col>
      <xdr:colOff>264</xdr:colOff>
      <xdr:row>414</xdr:row>
      <xdr:rowOff>2949196</xdr:rowOff>
    </xdr:to>
    <xdr:pic>
      <xdr:nvPicPr>
        <xdr:cNvPr id="414" name="Рисунок 413">
          <a:extLst>
            <a:ext uri="{FF2B5EF4-FFF2-40B4-BE49-F238E27FC236}">
              <a16:creationId xmlns:a16="http://schemas.microsoft.com/office/drawing/2014/main" id="{74031A54-DB43-4D93-A831-6B7FD1DD48FD}"/>
            </a:ext>
          </a:extLst>
        </xdr:cNvPr>
        <xdr:cNvPicPr>
          <a:picLocks noChangeAspect="1"/>
        </xdr:cNvPicPr>
      </xdr:nvPicPr>
      <xdr:blipFill>
        <a:blip xmlns:r="http://schemas.openxmlformats.org/officeDocument/2006/relationships" r:embed="rId413"/>
        <a:stretch>
          <a:fillRect/>
        </a:stretch>
      </xdr:blipFill>
      <xdr:spPr>
        <a:xfrm>
          <a:off x="16135350" y="1183157400"/>
          <a:ext cx="3048264" cy="2949196"/>
        </a:xfrm>
        <a:prstGeom prst="rect">
          <a:avLst/>
        </a:prstGeom>
      </xdr:spPr>
    </xdr:pic>
    <xdr:clientData/>
  </xdr:twoCellAnchor>
  <xdr:twoCellAnchor editAs="oneCell">
    <xdr:from>
      <xdr:col>11</xdr:col>
      <xdr:colOff>0</xdr:colOff>
      <xdr:row>415</xdr:row>
      <xdr:rowOff>0</xdr:rowOff>
    </xdr:from>
    <xdr:to>
      <xdr:col>19</xdr:col>
      <xdr:colOff>38526</xdr:colOff>
      <xdr:row>415</xdr:row>
      <xdr:rowOff>2270957</xdr:rowOff>
    </xdr:to>
    <xdr:pic>
      <xdr:nvPicPr>
        <xdr:cNvPr id="415" name="Рисунок 414">
          <a:extLst>
            <a:ext uri="{FF2B5EF4-FFF2-40B4-BE49-F238E27FC236}">
              <a16:creationId xmlns:a16="http://schemas.microsoft.com/office/drawing/2014/main" id="{0B7CFF0C-18F5-43BF-B4DC-126FCB20D44E}"/>
            </a:ext>
          </a:extLst>
        </xdr:cNvPr>
        <xdr:cNvPicPr>
          <a:picLocks noChangeAspect="1"/>
        </xdr:cNvPicPr>
      </xdr:nvPicPr>
      <xdr:blipFill>
        <a:blip xmlns:r="http://schemas.openxmlformats.org/officeDocument/2006/relationships" r:embed="rId414"/>
        <a:stretch>
          <a:fillRect/>
        </a:stretch>
      </xdr:blipFill>
      <xdr:spPr>
        <a:xfrm>
          <a:off x="16135350" y="1186167300"/>
          <a:ext cx="4915326" cy="2270957"/>
        </a:xfrm>
        <a:prstGeom prst="rect">
          <a:avLst/>
        </a:prstGeom>
      </xdr:spPr>
    </xdr:pic>
    <xdr:clientData/>
  </xdr:twoCellAnchor>
  <xdr:twoCellAnchor editAs="oneCell">
    <xdr:from>
      <xdr:col>11</xdr:col>
      <xdr:colOff>0</xdr:colOff>
      <xdr:row>416</xdr:row>
      <xdr:rowOff>0</xdr:rowOff>
    </xdr:from>
    <xdr:to>
      <xdr:col>15</xdr:col>
      <xdr:colOff>190728</xdr:colOff>
      <xdr:row>416</xdr:row>
      <xdr:rowOff>2842506</xdr:rowOff>
    </xdr:to>
    <xdr:pic>
      <xdr:nvPicPr>
        <xdr:cNvPr id="416" name="Рисунок 415">
          <a:extLst>
            <a:ext uri="{FF2B5EF4-FFF2-40B4-BE49-F238E27FC236}">
              <a16:creationId xmlns:a16="http://schemas.microsoft.com/office/drawing/2014/main" id="{D2A4F105-8EEC-4AB6-846D-74839EFF2C97}"/>
            </a:ext>
          </a:extLst>
        </xdr:cNvPr>
        <xdr:cNvPicPr>
          <a:picLocks noChangeAspect="1"/>
        </xdr:cNvPicPr>
      </xdr:nvPicPr>
      <xdr:blipFill>
        <a:blip xmlns:r="http://schemas.openxmlformats.org/officeDocument/2006/relationships" r:embed="rId415"/>
        <a:stretch>
          <a:fillRect/>
        </a:stretch>
      </xdr:blipFill>
      <xdr:spPr>
        <a:xfrm>
          <a:off x="16135350" y="1188586650"/>
          <a:ext cx="2629128" cy="2842506"/>
        </a:xfrm>
        <a:prstGeom prst="rect">
          <a:avLst/>
        </a:prstGeom>
      </xdr:spPr>
    </xdr:pic>
    <xdr:clientData/>
  </xdr:twoCellAnchor>
  <xdr:twoCellAnchor editAs="oneCell">
    <xdr:from>
      <xdr:col>11</xdr:col>
      <xdr:colOff>0</xdr:colOff>
      <xdr:row>417</xdr:row>
      <xdr:rowOff>0</xdr:rowOff>
    </xdr:from>
    <xdr:to>
      <xdr:col>16</xdr:col>
      <xdr:colOff>106953</xdr:colOff>
      <xdr:row>417</xdr:row>
      <xdr:rowOff>1752752</xdr:rowOff>
    </xdr:to>
    <xdr:pic>
      <xdr:nvPicPr>
        <xdr:cNvPr id="417" name="Рисунок 416">
          <a:extLst>
            <a:ext uri="{FF2B5EF4-FFF2-40B4-BE49-F238E27FC236}">
              <a16:creationId xmlns:a16="http://schemas.microsoft.com/office/drawing/2014/main" id="{74EC8EC0-0DB6-4DC8-9490-7D631C1F16A3}"/>
            </a:ext>
          </a:extLst>
        </xdr:cNvPr>
        <xdr:cNvPicPr>
          <a:picLocks noChangeAspect="1"/>
        </xdr:cNvPicPr>
      </xdr:nvPicPr>
      <xdr:blipFill>
        <a:blip xmlns:r="http://schemas.openxmlformats.org/officeDocument/2006/relationships" r:embed="rId416"/>
        <a:stretch>
          <a:fillRect/>
        </a:stretch>
      </xdr:blipFill>
      <xdr:spPr>
        <a:xfrm>
          <a:off x="16135350" y="1191672750"/>
          <a:ext cx="3154953" cy="1752752"/>
        </a:xfrm>
        <a:prstGeom prst="rect">
          <a:avLst/>
        </a:prstGeom>
      </xdr:spPr>
    </xdr:pic>
    <xdr:clientData/>
  </xdr:twoCellAnchor>
  <xdr:twoCellAnchor editAs="oneCell">
    <xdr:from>
      <xdr:col>11</xdr:col>
      <xdr:colOff>0</xdr:colOff>
      <xdr:row>418</xdr:row>
      <xdr:rowOff>0</xdr:rowOff>
    </xdr:from>
    <xdr:to>
      <xdr:col>19</xdr:col>
      <xdr:colOff>480524</xdr:colOff>
      <xdr:row>418</xdr:row>
      <xdr:rowOff>1470787</xdr:rowOff>
    </xdr:to>
    <xdr:pic>
      <xdr:nvPicPr>
        <xdr:cNvPr id="418" name="Рисунок 417">
          <a:extLst>
            <a:ext uri="{FF2B5EF4-FFF2-40B4-BE49-F238E27FC236}">
              <a16:creationId xmlns:a16="http://schemas.microsoft.com/office/drawing/2014/main" id="{EF5F48BA-CFFC-4EF5-81FB-FD322B1EDFC2}"/>
            </a:ext>
          </a:extLst>
        </xdr:cNvPr>
        <xdr:cNvPicPr>
          <a:picLocks noChangeAspect="1"/>
        </xdr:cNvPicPr>
      </xdr:nvPicPr>
      <xdr:blipFill>
        <a:blip xmlns:r="http://schemas.openxmlformats.org/officeDocument/2006/relationships" r:embed="rId417"/>
        <a:stretch>
          <a:fillRect/>
        </a:stretch>
      </xdr:blipFill>
      <xdr:spPr>
        <a:xfrm>
          <a:off x="16135350" y="1193558700"/>
          <a:ext cx="5357324" cy="1470787"/>
        </a:xfrm>
        <a:prstGeom prst="rect">
          <a:avLst/>
        </a:prstGeom>
      </xdr:spPr>
    </xdr:pic>
    <xdr:clientData/>
  </xdr:twoCellAnchor>
  <xdr:twoCellAnchor editAs="oneCell">
    <xdr:from>
      <xdr:col>11</xdr:col>
      <xdr:colOff>0</xdr:colOff>
      <xdr:row>419</xdr:row>
      <xdr:rowOff>0</xdr:rowOff>
    </xdr:from>
    <xdr:to>
      <xdr:col>16</xdr:col>
      <xdr:colOff>213643</xdr:colOff>
      <xdr:row>419</xdr:row>
      <xdr:rowOff>1303133</xdr:rowOff>
    </xdr:to>
    <xdr:pic>
      <xdr:nvPicPr>
        <xdr:cNvPr id="419" name="Рисунок 418">
          <a:extLst>
            <a:ext uri="{FF2B5EF4-FFF2-40B4-BE49-F238E27FC236}">
              <a16:creationId xmlns:a16="http://schemas.microsoft.com/office/drawing/2014/main" id="{463B203F-435F-4419-BECA-6FA71E4F8C92}"/>
            </a:ext>
          </a:extLst>
        </xdr:cNvPr>
        <xdr:cNvPicPr>
          <a:picLocks noChangeAspect="1"/>
        </xdr:cNvPicPr>
      </xdr:nvPicPr>
      <xdr:blipFill>
        <a:blip xmlns:r="http://schemas.openxmlformats.org/officeDocument/2006/relationships" r:embed="rId418"/>
        <a:stretch>
          <a:fillRect/>
        </a:stretch>
      </xdr:blipFill>
      <xdr:spPr>
        <a:xfrm>
          <a:off x="16135350" y="1195139850"/>
          <a:ext cx="3261643" cy="1303133"/>
        </a:xfrm>
        <a:prstGeom prst="rect">
          <a:avLst/>
        </a:prstGeom>
      </xdr:spPr>
    </xdr:pic>
    <xdr:clientData/>
  </xdr:twoCellAnchor>
  <xdr:twoCellAnchor editAs="oneCell">
    <xdr:from>
      <xdr:col>11</xdr:col>
      <xdr:colOff>0</xdr:colOff>
      <xdr:row>420</xdr:row>
      <xdr:rowOff>0</xdr:rowOff>
    </xdr:from>
    <xdr:to>
      <xdr:col>18</xdr:col>
      <xdr:colOff>442368</xdr:colOff>
      <xdr:row>420</xdr:row>
      <xdr:rowOff>1554615</xdr:rowOff>
    </xdr:to>
    <xdr:pic>
      <xdr:nvPicPr>
        <xdr:cNvPr id="420" name="Рисунок 419">
          <a:extLst>
            <a:ext uri="{FF2B5EF4-FFF2-40B4-BE49-F238E27FC236}">
              <a16:creationId xmlns:a16="http://schemas.microsoft.com/office/drawing/2014/main" id="{560239BE-7906-429C-BCF7-5693C7C45C43}"/>
            </a:ext>
          </a:extLst>
        </xdr:cNvPr>
        <xdr:cNvPicPr>
          <a:picLocks noChangeAspect="1"/>
        </xdr:cNvPicPr>
      </xdr:nvPicPr>
      <xdr:blipFill>
        <a:blip xmlns:r="http://schemas.openxmlformats.org/officeDocument/2006/relationships" r:embed="rId419"/>
        <a:stretch>
          <a:fillRect/>
        </a:stretch>
      </xdr:blipFill>
      <xdr:spPr>
        <a:xfrm>
          <a:off x="16135350" y="1196606700"/>
          <a:ext cx="4709568" cy="1554615"/>
        </a:xfrm>
        <a:prstGeom prst="rect">
          <a:avLst/>
        </a:prstGeom>
      </xdr:spPr>
    </xdr:pic>
    <xdr:clientData/>
  </xdr:twoCellAnchor>
  <xdr:twoCellAnchor editAs="oneCell">
    <xdr:from>
      <xdr:col>11</xdr:col>
      <xdr:colOff>0</xdr:colOff>
      <xdr:row>421</xdr:row>
      <xdr:rowOff>0</xdr:rowOff>
    </xdr:from>
    <xdr:to>
      <xdr:col>19</xdr:col>
      <xdr:colOff>423</xdr:colOff>
      <xdr:row>421</xdr:row>
      <xdr:rowOff>2834886</xdr:rowOff>
    </xdr:to>
    <xdr:pic>
      <xdr:nvPicPr>
        <xdr:cNvPr id="421" name="Рисунок 420">
          <a:extLst>
            <a:ext uri="{FF2B5EF4-FFF2-40B4-BE49-F238E27FC236}">
              <a16:creationId xmlns:a16="http://schemas.microsoft.com/office/drawing/2014/main" id="{94A7B778-B5CB-430A-90E6-37E5B015DAD7}"/>
            </a:ext>
          </a:extLst>
        </xdr:cNvPr>
        <xdr:cNvPicPr>
          <a:picLocks noChangeAspect="1"/>
        </xdr:cNvPicPr>
      </xdr:nvPicPr>
      <xdr:blipFill>
        <a:blip xmlns:r="http://schemas.openxmlformats.org/officeDocument/2006/relationships" r:embed="rId420"/>
        <a:stretch>
          <a:fillRect/>
        </a:stretch>
      </xdr:blipFill>
      <xdr:spPr>
        <a:xfrm>
          <a:off x="16135350" y="1198397400"/>
          <a:ext cx="4877223" cy="2834886"/>
        </a:xfrm>
        <a:prstGeom prst="rect">
          <a:avLst/>
        </a:prstGeom>
      </xdr:spPr>
    </xdr:pic>
    <xdr:clientData/>
  </xdr:twoCellAnchor>
  <xdr:twoCellAnchor editAs="oneCell">
    <xdr:from>
      <xdr:col>11</xdr:col>
      <xdr:colOff>0</xdr:colOff>
      <xdr:row>422</xdr:row>
      <xdr:rowOff>0</xdr:rowOff>
    </xdr:from>
    <xdr:to>
      <xdr:col>17</xdr:col>
      <xdr:colOff>564246</xdr:colOff>
      <xdr:row>422</xdr:row>
      <xdr:rowOff>4854361</xdr:rowOff>
    </xdr:to>
    <xdr:pic>
      <xdr:nvPicPr>
        <xdr:cNvPr id="422" name="Рисунок 421">
          <a:extLst>
            <a:ext uri="{FF2B5EF4-FFF2-40B4-BE49-F238E27FC236}">
              <a16:creationId xmlns:a16="http://schemas.microsoft.com/office/drawing/2014/main" id="{FBBF2F74-B2C0-4D2D-ACB1-02C99BEEFBCA}"/>
            </a:ext>
          </a:extLst>
        </xdr:cNvPr>
        <xdr:cNvPicPr>
          <a:picLocks noChangeAspect="1"/>
        </xdr:cNvPicPr>
      </xdr:nvPicPr>
      <xdr:blipFill>
        <a:blip xmlns:r="http://schemas.openxmlformats.org/officeDocument/2006/relationships" r:embed="rId421"/>
        <a:stretch>
          <a:fillRect/>
        </a:stretch>
      </xdr:blipFill>
      <xdr:spPr>
        <a:xfrm>
          <a:off x="16135350" y="1201312050"/>
          <a:ext cx="4221846" cy="4854361"/>
        </a:xfrm>
        <a:prstGeom prst="rect">
          <a:avLst/>
        </a:prstGeom>
      </xdr:spPr>
    </xdr:pic>
    <xdr:clientData/>
  </xdr:twoCellAnchor>
  <xdr:twoCellAnchor editAs="oneCell">
    <xdr:from>
      <xdr:col>11</xdr:col>
      <xdr:colOff>0</xdr:colOff>
      <xdr:row>423</xdr:row>
      <xdr:rowOff>0</xdr:rowOff>
    </xdr:from>
    <xdr:to>
      <xdr:col>17</xdr:col>
      <xdr:colOff>91765</xdr:colOff>
      <xdr:row>423</xdr:row>
      <xdr:rowOff>2552921</xdr:rowOff>
    </xdr:to>
    <xdr:pic>
      <xdr:nvPicPr>
        <xdr:cNvPr id="423" name="Рисунок 422">
          <a:extLst>
            <a:ext uri="{FF2B5EF4-FFF2-40B4-BE49-F238E27FC236}">
              <a16:creationId xmlns:a16="http://schemas.microsoft.com/office/drawing/2014/main" id="{A31AFA3D-7481-450F-B78E-2932B5B4C909}"/>
            </a:ext>
          </a:extLst>
        </xdr:cNvPr>
        <xdr:cNvPicPr>
          <a:picLocks noChangeAspect="1"/>
        </xdr:cNvPicPr>
      </xdr:nvPicPr>
      <xdr:blipFill>
        <a:blip xmlns:r="http://schemas.openxmlformats.org/officeDocument/2006/relationships" r:embed="rId422"/>
        <a:stretch>
          <a:fillRect/>
        </a:stretch>
      </xdr:blipFill>
      <xdr:spPr>
        <a:xfrm>
          <a:off x="16135350" y="1206379350"/>
          <a:ext cx="3749365" cy="2552921"/>
        </a:xfrm>
        <a:prstGeom prst="rect">
          <a:avLst/>
        </a:prstGeom>
      </xdr:spPr>
    </xdr:pic>
    <xdr:clientData/>
  </xdr:twoCellAnchor>
  <xdr:twoCellAnchor editAs="oneCell">
    <xdr:from>
      <xdr:col>11</xdr:col>
      <xdr:colOff>0</xdr:colOff>
      <xdr:row>424</xdr:row>
      <xdr:rowOff>0</xdr:rowOff>
    </xdr:from>
    <xdr:to>
      <xdr:col>15</xdr:col>
      <xdr:colOff>579382</xdr:colOff>
      <xdr:row>424</xdr:row>
      <xdr:rowOff>2103302</xdr:rowOff>
    </xdr:to>
    <xdr:pic>
      <xdr:nvPicPr>
        <xdr:cNvPr id="424" name="Рисунок 423">
          <a:extLst>
            <a:ext uri="{FF2B5EF4-FFF2-40B4-BE49-F238E27FC236}">
              <a16:creationId xmlns:a16="http://schemas.microsoft.com/office/drawing/2014/main" id="{AFA2FA96-B073-4D56-A6D4-B98D4E58E400}"/>
            </a:ext>
          </a:extLst>
        </xdr:cNvPr>
        <xdr:cNvPicPr>
          <a:picLocks noChangeAspect="1"/>
        </xdr:cNvPicPr>
      </xdr:nvPicPr>
      <xdr:blipFill>
        <a:blip xmlns:r="http://schemas.openxmlformats.org/officeDocument/2006/relationships" r:embed="rId423"/>
        <a:stretch>
          <a:fillRect/>
        </a:stretch>
      </xdr:blipFill>
      <xdr:spPr>
        <a:xfrm>
          <a:off x="16135350" y="1209103500"/>
          <a:ext cx="3017782" cy="2103302"/>
        </a:xfrm>
        <a:prstGeom prst="rect">
          <a:avLst/>
        </a:prstGeom>
      </xdr:spPr>
    </xdr:pic>
    <xdr:clientData/>
  </xdr:twoCellAnchor>
  <xdr:twoCellAnchor editAs="oneCell">
    <xdr:from>
      <xdr:col>11</xdr:col>
      <xdr:colOff>0</xdr:colOff>
      <xdr:row>425</xdr:row>
      <xdr:rowOff>0</xdr:rowOff>
    </xdr:from>
    <xdr:to>
      <xdr:col>18</xdr:col>
      <xdr:colOff>411885</xdr:colOff>
      <xdr:row>425</xdr:row>
      <xdr:rowOff>2499577</xdr:rowOff>
    </xdr:to>
    <xdr:pic>
      <xdr:nvPicPr>
        <xdr:cNvPr id="425" name="Рисунок 424">
          <a:extLst>
            <a:ext uri="{FF2B5EF4-FFF2-40B4-BE49-F238E27FC236}">
              <a16:creationId xmlns:a16="http://schemas.microsoft.com/office/drawing/2014/main" id="{9E691567-51D2-40BA-AC31-F1E929137430}"/>
            </a:ext>
          </a:extLst>
        </xdr:cNvPr>
        <xdr:cNvPicPr>
          <a:picLocks noChangeAspect="1"/>
        </xdr:cNvPicPr>
      </xdr:nvPicPr>
      <xdr:blipFill>
        <a:blip xmlns:r="http://schemas.openxmlformats.org/officeDocument/2006/relationships" r:embed="rId424"/>
        <a:stretch>
          <a:fillRect/>
        </a:stretch>
      </xdr:blipFill>
      <xdr:spPr>
        <a:xfrm>
          <a:off x="16135350" y="1211389500"/>
          <a:ext cx="4679085" cy="2499577"/>
        </a:xfrm>
        <a:prstGeom prst="rect">
          <a:avLst/>
        </a:prstGeom>
      </xdr:spPr>
    </xdr:pic>
    <xdr:clientData/>
  </xdr:twoCellAnchor>
  <xdr:twoCellAnchor editAs="oneCell">
    <xdr:from>
      <xdr:col>11</xdr:col>
      <xdr:colOff>0</xdr:colOff>
      <xdr:row>426</xdr:row>
      <xdr:rowOff>0</xdr:rowOff>
    </xdr:from>
    <xdr:to>
      <xdr:col>16</xdr:col>
      <xdr:colOff>297470</xdr:colOff>
      <xdr:row>426</xdr:row>
      <xdr:rowOff>4564776</xdr:rowOff>
    </xdr:to>
    <xdr:pic>
      <xdr:nvPicPr>
        <xdr:cNvPr id="426" name="Рисунок 425">
          <a:extLst>
            <a:ext uri="{FF2B5EF4-FFF2-40B4-BE49-F238E27FC236}">
              <a16:creationId xmlns:a16="http://schemas.microsoft.com/office/drawing/2014/main" id="{22AC6D23-AD83-45B7-AB08-67C8EA01B1D5}"/>
            </a:ext>
          </a:extLst>
        </xdr:cNvPr>
        <xdr:cNvPicPr>
          <a:picLocks noChangeAspect="1"/>
        </xdr:cNvPicPr>
      </xdr:nvPicPr>
      <xdr:blipFill>
        <a:blip xmlns:r="http://schemas.openxmlformats.org/officeDocument/2006/relationships" r:embed="rId425"/>
        <a:stretch>
          <a:fillRect/>
        </a:stretch>
      </xdr:blipFill>
      <xdr:spPr>
        <a:xfrm>
          <a:off x="16135350" y="1213961250"/>
          <a:ext cx="3345470" cy="4564776"/>
        </a:xfrm>
        <a:prstGeom prst="rect">
          <a:avLst/>
        </a:prstGeom>
      </xdr:spPr>
    </xdr:pic>
    <xdr:clientData/>
  </xdr:twoCellAnchor>
  <xdr:twoCellAnchor editAs="oneCell">
    <xdr:from>
      <xdr:col>11</xdr:col>
      <xdr:colOff>0</xdr:colOff>
      <xdr:row>427</xdr:row>
      <xdr:rowOff>0</xdr:rowOff>
    </xdr:from>
    <xdr:to>
      <xdr:col>17</xdr:col>
      <xdr:colOff>449936</xdr:colOff>
      <xdr:row>427</xdr:row>
      <xdr:rowOff>2842506</xdr:rowOff>
    </xdr:to>
    <xdr:pic>
      <xdr:nvPicPr>
        <xdr:cNvPr id="427" name="Рисунок 426">
          <a:extLst>
            <a:ext uri="{FF2B5EF4-FFF2-40B4-BE49-F238E27FC236}">
              <a16:creationId xmlns:a16="http://schemas.microsoft.com/office/drawing/2014/main" id="{05D7BBAF-ABA3-4472-AE54-5F405DD1FE61}"/>
            </a:ext>
          </a:extLst>
        </xdr:cNvPr>
        <xdr:cNvPicPr>
          <a:picLocks noChangeAspect="1"/>
        </xdr:cNvPicPr>
      </xdr:nvPicPr>
      <xdr:blipFill>
        <a:blip xmlns:r="http://schemas.openxmlformats.org/officeDocument/2006/relationships" r:embed="rId426"/>
        <a:stretch>
          <a:fillRect/>
        </a:stretch>
      </xdr:blipFill>
      <xdr:spPr>
        <a:xfrm>
          <a:off x="16135350" y="1218685650"/>
          <a:ext cx="4107536" cy="2842506"/>
        </a:xfrm>
        <a:prstGeom prst="rect">
          <a:avLst/>
        </a:prstGeom>
      </xdr:spPr>
    </xdr:pic>
    <xdr:clientData/>
  </xdr:twoCellAnchor>
  <xdr:twoCellAnchor editAs="oneCell">
    <xdr:from>
      <xdr:col>11</xdr:col>
      <xdr:colOff>0</xdr:colOff>
      <xdr:row>428</xdr:row>
      <xdr:rowOff>0</xdr:rowOff>
    </xdr:from>
    <xdr:to>
      <xdr:col>19</xdr:col>
      <xdr:colOff>229042</xdr:colOff>
      <xdr:row>428</xdr:row>
      <xdr:rowOff>2933954</xdr:rowOff>
    </xdr:to>
    <xdr:pic>
      <xdr:nvPicPr>
        <xdr:cNvPr id="428" name="Рисунок 427">
          <a:extLst>
            <a:ext uri="{FF2B5EF4-FFF2-40B4-BE49-F238E27FC236}">
              <a16:creationId xmlns:a16="http://schemas.microsoft.com/office/drawing/2014/main" id="{9288CB08-1E38-4BE8-BC01-55F9AFA300E0}"/>
            </a:ext>
          </a:extLst>
        </xdr:cNvPr>
        <xdr:cNvPicPr>
          <a:picLocks noChangeAspect="1"/>
        </xdr:cNvPicPr>
      </xdr:nvPicPr>
      <xdr:blipFill>
        <a:blip xmlns:r="http://schemas.openxmlformats.org/officeDocument/2006/relationships" r:embed="rId427"/>
        <a:stretch>
          <a:fillRect/>
        </a:stretch>
      </xdr:blipFill>
      <xdr:spPr>
        <a:xfrm>
          <a:off x="16135350" y="1221714600"/>
          <a:ext cx="5105842" cy="2933954"/>
        </a:xfrm>
        <a:prstGeom prst="rect">
          <a:avLst/>
        </a:prstGeom>
      </xdr:spPr>
    </xdr:pic>
    <xdr:clientData/>
  </xdr:twoCellAnchor>
  <xdr:twoCellAnchor editAs="oneCell">
    <xdr:from>
      <xdr:col>11</xdr:col>
      <xdr:colOff>0</xdr:colOff>
      <xdr:row>429</xdr:row>
      <xdr:rowOff>0</xdr:rowOff>
    </xdr:from>
    <xdr:to>
      <xdr:col>19</xdr:col>
      <xdr:colOff>518628</xdr:colOff>
      <xdr:row>429</xdr:row>
      <xdr:rowOff>2415749</xdr:rowOff>
    </xdr:to>
    <xdr:pic>
      <xdr:nvPicPr>
        <xdr:cNvPr id="429" name="Рисунок 428">
          <a:extLst>
            <a:ext uri="{FF2B5EF4-FFF2-40B4-BE49-F238E27FC236}">
              <a16:creationId xmlns:a16="http://schemas.microsoft.com/office/drawing/2014/main" id="{9A5CD86B-CC1E-4752-A1D6-A0601E049360}"/>
            </a:ext>
          </a:extLst>
        </xdr:cNvPr>
        <xdr:cNvPicPr>
          <a:picLocks noChangeAspect="1"/>
        </xdr:cNvPicPr>
      </xdr:nvPicPr>
      <xdr:blipFill>
        <a:blip xmlns:r="http://schemas.openxmlformats.org/officeDocument/2006/relationships" r:embed="rId428"/>
        <a:stretch>
          <a:fillRect/>
        </a:stretch>
      </xdr:blipFill>
      <xdr:spPr>
        <a:xfrm>
          <a:off x="16135350" y="1224800700"/>
          <a:ext cx="5395428" cy="2415749"/>
        </a:xfrm>
        <a:prstGeom prst="rect">
          <a:avLst/>
        </a:prstGeom>
      </xdr:spPr>
    </xdr:pic>
    <xdr:clientData/>
  </xdr:twoCellAnchor>
  <xdr:twoCellAnchor editAs="oneCell">
    <xdr:from>
      <xdr:col>11</xdr:col>
      <xdr:colOff>0</xdr:colOff>
      <xdr:row>430</xdr:row>
      <xdr:rowOff>0</xdr:rowOff>
    </xdr:from>
    <xdr:to>
      <xdr:col>20</xdr:col>
      <xdr:colOff>69061</xdr:colOff>
      <xdr:row>430</xdr:row>
      <xdr:rowOff>3177815</xdr:rowOff>
    </xdr:to>
    <xdr:pic>
      <xdr:nvPicPr>
        <xdr:cNvPr id="430" name="Рисунок 429">
          <a:extLst>
            <a:ext uri="{FF2B5EF4-FFF2-40B4-BE49-F238E27FC236}">
              <a16:creationId xmlns:a16="http://schemas.microsoft.com/office/drawing/2014/main" id="{6F5C3735-5C79-4110-BA60-3273DB7AED82}"/>
            </a:ext>
          </a:extLst>
        </xdr:cNvPr>
        <xdr:cNvPicPr>
          <a:picLocks noChangeAspect="1"/>
        </xdr:cNvPicPr>
      </xdr:nvPicPr>
      <xdr:blipFill>
        <a:blip xmlns:r="http://schemas.openxmlformats.org/officeDocument/2006/relationships" r:embed="rId429"/>
        <a:stretch>
          <a:fillRect/>
        </a:stretch>
      </xdr:blipFill>
      <xdr:spPr>
        <a:xfrm>
          <a:off x="16135350" y="1227582000"/>
          <a:ext cx="5555461" cy="3177815"/>
        </a:xfrm>
        <a:prstGeom prst="rect">
          <a:avLst/>
        </a:prstGeom>
      </xdr:spPr>
    </xdr:pic>
    <xdr:clientData/>
  </xdr:twoCellAnchor>
  <xdr:twoCellAnchor editAs="oneCell">
    <xdr:from>
      <xdr:col>11</xdr:col>
      <xdr:colOff>0</xdr:colOff>
      <xdr:row>431</xdr:row>
      <xdr:rowOff>0</xdr:rowOff>
    </xdr:from>
    <xdr:to>
      <xdr:col>19</xdr:col>
      <xdr:colOff>594834</xdr:colOff>
      <xdr:row>431</xdr:row>
      <xdr:rowOff>2461473</xdr:rowOff>
    </xdr:to>
    <xdr:pic>
      <xdr:nvPicPr>
        <xdr:cNvPr id="431" name="Рисунок 430">
          <a:extLst>
            <a:ext uri="{FF2B5EF4-FFF2-40B4-BE49-F238E27FC236}">
              <a16:creationId xmlns:a16="http://schemas.microsoft.com/office/drawing/2014/main" id="{462D002C-D6C3-4A82-9C67-DC7A4CE5B73A}"/>
            </a:ext>
          </a:extLst>
        </xdr:cNvPr>
        <xdr:cNvPicPr>
          <a:picLocks noChangeAspect="1"/>
        </xdr:cNvPicPr>
      </xdr:nvPicPr>
      <xdr:blipFill>
        <a:blip xmlns:r="http://schemas.openxmlformats.org/officeDocument/2006/relationships" r:embed="rId430"/>
        <a:stretch>
          <a:fillRect/>
        </a:stretch>
      </xdr:blipFill>
      <xdr:spPr>
        <a:xfrm>
          <a:off x="16135350" y="1230839550"/>
          <a:ext cx="5471634" cy="2461473"/>
        </a:xfrm>
        <a:prstGeom prst="rect">
          <a:avLst/>
        </a:prstGeom>
      </xdr:spPr>
    </xdr:pic>
    <xdr:clientData/>
  </xdr:twoCellAnchor>
  <xdr:twoCellAnchor editAs="oneCell">
    <xdr:from>
      <xdr:col>11</xdr:col>
      <xdr:colOff>0</xdr:colOff>
      <xdr:row>432</xdr:row>
      <xdr:rowOff>0</xdr:rowOff>
    </xdr:from>
    <xdr:to>
      <xdr:col>13</xdr:col>
      <xdr:colOff>449725</xdr:colOff>
      <xdr:row>432</xdr:row>
      <xdr:rowOff>2392887</xdr:rowOff>
    </xdr:to>
    <xdr:pic>
      <xdr:nvPicPr>
        <xdr:cNvPr id="432" name="Рисунок 431">
          <a:extLst>
            <a:ext uri="{FF2B5EF4-FFF2-40B4-BE49-F238E27FC236}">
              <a16:creationId xmlns:a16="http://schemas.microsoft.com/office/drawing/2014/main" id="{E76ED05F-4122-47FE-8B4E-CB3260D3F6D7}"/>
            </a:ext>
          </a:extLst>
        </xdr:cNvPr>
        <xdr:cNvPicPr>
          <a:picLocks noChangeAspect="1"/>
        </xdr:cNvPicPr>
      </xdr:nvPicPr>
      <xdr:blipFill>
        <a:blip xmlns:r="http://schemas.openxmlformats.org/officeDocument/2006/relationships" r:embed="rId431"/>
        <a:stretch>
          <a:fillRect/>
        </a:stretch>
      </xdr:blipFill>
      <xdr:spPr>
        <a:xfrm>
          <a:off x="16135350" y="1233487500"/>
          <a:ext cx="1668925" cy="2392887"/>
        </a:xfrm>
        <a:prstGeom prst="rect">
          <a:avLst/>
        </a:prstGeom>
      </xdr:spPr>
    </xdr:pic>
    <xdr:clientData/>
  </xdr:twoCellAnchor>
  <xdr:twoCellAnchor editAs="oneCell">
    <xdr:from>
      <xdr:col>11</xdr:col>
      <xdr:colOff>0</xdr:colOff>
      <xdr:row>433</xdr:row>
      <xdr:rowOff>0</xdr:rowOff>
    </xdr:from>
    <xdr:to>
      <xdr:col>17</xdr:col>
      <xdr:colOff>167972</xdr:colOff>
      <xdr:row>433</xdr:row>
      <xdr:rowOff>3604572</xdr:rowOff>
    </xdr:to>
    <xdr:pic>
      <xdr:nvPicPr>
        <xdr:cNvPr id="433" name="Рисунок 432">
          <a:extLst>
            <a:ext uri="{FF2B5EF4-FFF2-40B4-BE49-F238E27FC236}">
              <a16:creationId xmlns:a16="http://schemas.microsoft.com/office/drawing/2014/main" id="{697EF2DB-D98E-4C1A-BC3A-2521FBEA4BCD}"/>
            </a:ext>
          </a:extLst>
        </xdr:cNvPr>
        <xdr:cNvPicPr>
          <a:picLocks noChangeAspect="1"/>
        </xdr:cNvPicPr>
      </xdr:nvPicPr>
      <xdr:blipFill>
        <a:blip xmlns:r="http://schemas.openxmlformats.org/officeDocument/2006/relationships" r:embed="rId432"/>
        <a:stretch>
          <a:fillRect/>
        </a:stretch>
      </xdr:blipFill>
      <xdr:spPr>
        <a:xfrm>
          <a:off x="16135350" y="1236040200"/>
          <a:ext cx="3825572" cy="3604572"/>
        </a:xfrm>
        <a:prstGeom prst="rect">
          <a:avLst/>
        </a:prstGeom>
      </xdr:spPr>
    </xdr:pic>
    <xdr:clientData/>
  </xdr:twoCellAnchor>
  <xdr:twoCellAnchor editAs="oneCell">
    <xdr:from>
      <xdr:col>11</xdr:col>
      <xdr:colOff>0</xdr:colOff>
      <xdr:row>434</xdr:row>
      <xdr:rowOff>0</xdr:rowOff>
    </xdr:from>
    <xdr:to>
      <xdr:col>14</xdr:col>
      <xdr:colOff>129710</xdr:colOff>
      <xdr:row>434</xdr:row>
      <xdr:rowOff>2209992</xdr:rowOff>
    </xdr:to>
    <xdr:pic>
      <xdr:nvPicPr>
        <xdr:cNvPr id="434" name="Рисунок 433">
          <a:extLst>
            <a:ext uri="{FF2B5EF4-FFF2-40B4-BE49-F238E27FC236}">
              <a16:creationId xmlns:a16="http://schemas.microsoft.com/office/drawing/2014/main" id="{FC3E652A-A63B-4826-B4A8-8D04B50866F5}"/>
            </a:ext>
          </a:extLst>
        </xdr:cNvPr>
        <xdr:cNvPicPr>
          <a:picLocks noChangeAspect="1"/>
        </xdr:cNvPicPr>
      </xdr:nvPicPr>
      <xdr:blipFill>
        <a:blip xmlns:r="http://schemas.openxmlformats.org/officeDocument/2006/relationships" r:embed="rId433"/>
        <a:stretch>
          <a:fillRect/>
        </a:stretch>
      </xdr:blipFill>
      <xdr:spPr>
        <a:xfrm>
          <a:off x="16135350" y="1239754950"/>
          <a:ext cx="1958510" cy="2209992"/>
        </a:xfrm>
        <a:prstGeom prst="rect">
          <a:avLst/>
        </a:prstGeom>
      </xdr:spPr>
    </xdr:pic>
    <xdr:clientData/>
  </xdr:twoCellAnchor>
  <xdr:twoCellAnchor editAs="oneCell">
    <xdr:from>
      <xdr:col>11</xdr:col>
      <xdr:colOff>0</xdr:colOff>
      <xdr:row>435</xdr:row>
      <xdr:rowOff>0</xdr:rowOff>
    </xdr:from>
    <xdr:to>
      <xdr:col>19</xdr:col>
      <xdr:colOff>168077</xdr:colOff>
      <xdr:row>435</xdr:row>
      <xdr:rowOff>2789162</xdr:rowOff>
    </xdr:to>
    <xdr:pic>
      <xdr:nvPicPr>
        <xdr:cNvPr id="435" name="Рисунок 434">
          <a:extLst>
            <a:ext uri="{FF2B5EF4-FFF2-40B4-BE49-F238E27FC236}">
              <a16:creationId xmlns:a16="http://schemas.microsoft.com/office/drawing/2014/main" id="{4278E20A-148F-4010-A4E0-C3A67E05C050}"/>
            </a:ext>
          </a:extLst>
        </xdr:cNvPr>
        <xdr:cNvPicPr>
          <a:picLocks noChangeAspect="1"/>
        </xdr:cNvPicPr>
      </xdr:nvPicPr>
      <xdr:blipFill>
        <a:blip xmlns:r="http://schemas.openxmlformats.org/officeDocument/2006/relationships" r:embed="rId434"/>
        <a:stretch>
          <a:fillRect/>
        </a:stretch>
      </xdr:blipFill>
      <xdr:spPr>
        <a:xfrm>
          <a:off x="16135350" y="1242117150"/>
          <a:ext cx="5044877" cy="2789162"/>
        </a:xfrm>
        <a:prstGeom prst="rect">
          <a:avLst/>
        </a:prstGeom>
      </xdr:spPr>
    </xdr:pic>
    <xdr:clientData/>
  </xdr:twoCellAnchor>
  <xdr:twoCellAnchor editAs="oneCell">
    <xdr:from>
      <xdr:col>11</xdr:col>
      <xdr:colOff>0</xdr:colOff>
      <xdr:row>436</xdr:row>
      <xdr:rowOff>0</xdr:rowOff>
    </xdr:from>
    <xdr:to>
      <xdr:col>17</xdr:col>
      <xdr:colOff>68903</xdr:colOff>
      <xdr:row>436</xdr:row>
      <xdr:rowOff>3238781</xdr:rowOff>
    </xdr:to>
    <xdr:pic>
      <xdr:nvPicPr>
        <xdr:cNvPr id="436" name="Рисунок 435">
          <a:extLst>
            <a:ext uri="{FF2B5EF4-FFF2-40B4-BE49-F238E27FC236}">
              <a16:creationId xmlns:a16="http://schemas.microsoft.com/office/drawing/2014/main" id="{C3CD8FD0-5444-4BFF-83F6-E5952337D969}"/>
            </a:ext>
          </a:extLst>
        </xdr:cNvPr>
        <xdr:cNvPicPr>
          <a:picLocks noChangeAspect="1"/>
        </xdr:cNvPicPr>
      </xdr:nvPicPr>
      <xdr:blipFill>
        <a:blip xmlns:r="http://schemas.openxmlformats.org/officeDocument/2006/relationships" r:embed="rId435"/>
        <a:stretch>
          <a:fillRect/>
        </a:stretch>
      </xdr:blipFill>
      <xdr:spPr>
        <a:xfrm>
          <a:off x="16135350" y="1244974650"/>
          <a:ext cx="3726503" cy="3238781"/>
        </a:xfrm>
        <a:prstGeom prst="rect">
          <a:avLst/>
        </a:prstGeom>
      </xdr:spPr>
    </xdr:pic>
    <xdr:clientData/>
  </xdr:twoCellAnchor>
  <xdr:twoCellAnchor editAs="oneCell">
    <xdr:from>
      <xdr:col>11</xdr:col>
      <xdr:colOff>0</xdr:colOff>
      <xdr:row>437</xdr:row>
      <xdr:rowOff>0</xdr:rowOff>
    </xdr:from>
    <xdr:to>
      <xdr:col>17</xdr:col>
      <xdr:colOff>183213</xdr:colOff>
      <xdr:row>437</xdr:row>
      <xdr:rowOff>2430991</xdr:rowOff>
    </xdr:to>
    <xdr:pic>
      <xdr:nvPicPr>
        <xdr:cNvPr id="437" name="Рисунок 436">
          <a:extLst>
            <a:ext uri="{FF2B5EF4-FFF2-40B4-BE49-F238E27FC236}">
              <a16:creationId xmlns:a16="http://schemas.microsoft.com/office/drawing/2014/main" id="{188070C8-83F4-474E-A14F-9B3157C4FD18}"/>
            </a:ext>
          </a:extLst>
        </xdr:cNvPr>
        <xdr:cNvPicPr>
          <a:picLocks noChangeAspect="1"/>
        </xdr:cNvPicPr>
      </xdr:nvPicPr>
      <xdr:blipFill>
        <a:blip xmlns:r="http://schemas.openxmlformats.org/officeDocument/2006/relationships" r:embed="rId436"/>
        <a:stretch>
          <a:fillRect/>
        </a:stretch>
      </xdr:blipFill>
      <xdr:spPr>
        <a:xfrm>
          <a:off x="16135350" y="1248403650"/>
          <a:ext cx="3840813" cy="2430991"/>
        </a:xfrm>
        <a:prstGeom prst="rect">
          <a:avLst/>
        </a:prstGeom>
      </xdr:spPr>
    </xdr:pic>
    <xdr:clientData/>
  </xdr:twoCellAnchor>
  <xdr:twoCellAnchor editAs="oneCell">
    <xdr:from>
      <xdr:col>11</xdr:col>
      <xdr:colOff>0</xdr:colOff>
      <xdr:row>438</xdr:row>
      <xdr:rowOff>0</xdr:rowOff>
    </xdr:from>
    <xdr:to>
      <xdr:col>18</xdr:col>
      <xdr:colOff>587161</xdr:colOff>
      <xdr:row>438</xdr:row>
      <xdr:rowOff>2994920</xdr:rowOff>
    </xdr:to>
    <xdr:pic>
      <xdr:nvPicPr>
        <xdr:cNvPr id="438" name="Рисунок 437">
          <a:extLst>
            <a:ext uri="{FF2B5EF4-FFF2-40B4-BE49-F238E27FC236}">
              <a16:creationId xmlns:a16="http://schemas.microsoft.com/office/drawing/2014/main" id="{2D81674D-64BB-4F04-AD58-E7466E54C475}"/>
            </a:ext>
          </a:extLst>
        </xdr:cNvPr>
        <xdr:cNvPicPr>
          <a:picLocks noChangeAspect="1"/>
        </xdr:cNvPicPr>
      </xdr:nvPicPr>
      <xdr:blipFill>
        <a:blip xmlns:r="http://schemas.openxmlformats.org/officeDocument/2006/relationships" r:embed="rId437"/>
        <a:stretch>
          <a:fillRect/>
        </a:stretch>
      </xdr:blipFill>
      <xdr:spPr>
        <a:xfrm>
          <a:off x="16135350" y="1250918250"/>
          <a:ext cx="4854361" cy="2994920"/>
        </a:xfrm>
        <a:prstGeom prst="rect">
          <a:avLst/>
        </a:prstGeom>
      </xdr:spPr>
    </xdr:pic>
    <xdr:clientData/>
  </xdr:twoCellAnchor>
  <xdr:twoCellAnchor editAs="oneCell">
    <xdr:from>
      <xdr:col>11</xdr:col>
      <xdr:colOff>0</xdr:colOff>
      <xdr:row>439</xdr:row>
      <xdr:rowOff>0</xdr:rowOff>
    </xdr:from>
    <xdr:to>
      <xdr:col>18</xdr:col>
      <xdr:colOff>366162</xdr:colOff>
      <xdr:row>439</xdr:row>
      <xdr:rowOff>2972058</xdr:rowOff>
    </xdr:to>
    <xdr:pic>
      <xdr:nvPicPr>
        <xdr:cNvPr id="439" name="Рисунок 438">
          <a:extLst>
            <a:ext uri="{FF2B5EF4-FFF2-40B4-BE49-F238E27FC236}">
              <a16:creationId xmlns:a16="http://schemas.microsoft.com/office/drawing/2014/main" id="{8F447AFE-C510-4F29-894A-BF2CA96FEBAE}"/>
            </a:ext>
          </a:extLst>
        </xdr:cNvPr>
        <xdr:cNvPicPr>
          <a:picLocks noChangeAspect="1"/>
        </xdr:cNvPicPr>
      </xdr:nvPicPr>
      <xdr:blipFill>
        <a:blip xmlns:r="http://schemas.openxmlformats.org/officeDocument/2006/relationships" r:embed="rId438"/>
        <a:stretch>
          <a:fillRect/>
        </a:stretch>
      </xdr:blipFill>
      <xdr:spPr>
        <a:xfrm>
          <a:off x="16135350" y="1254080550"/>
          <a:ext cx="4633362" cy="2972058"/>
        </a:xfrm>
        <a:prstGeom prst="rect">
          <a:avLst/>
        </a:prstGeom>
      </xdr:spPr>
    </xdr:pic>
    <xdr:clientData/>
  </xdr:twoCellAnchor>
  <xdr:twoCellAnchor editAs="oneCell">
    <xdr:from>
      <xdr:col>11</xdr:col>
      <xdr:colOff>0</xdr:colOff>
      <xdr:row>440</xdr:row>
      <xdr:rowOff>0</xdr:rowOff>
    </xdr:from>
    <xdr:to>
      <xdr:col>19</xdr:col>
      <xdr:colOff>305249</xdr:colOff>
      <xdr:row>440</xdr:row>
      <xdr:rowOff>2103302</xdr:rowOff>
    </xdr:to>
    <xdr:pic>
      <xdr:nvPicPr>
        <xdr:cNvPr id="440" name="Рисунок 439">
          <a:extLst>
            <a:ext uri="{FF2B5EF4-FFF2-40B4-BE49-F238E27FC236}">
              <a16:creationId xmlns:a16="http://schemas.microsoft.com/office/drawing/2014/main" id="{2B317460-4F4C-46FE-9D31-054720F9B919}"/>
            </a:ext>
          </a:extLst>
        </xdr:cNvPr>
        <xdr:cNvPicPr>
          <a:picLocks noChangeAspect="1"/>
        </xdr:cNvPicPr>
      </xdr:nvPicPr>
      <xdr:blipFill>
        <a:blip xmlns:r="http://schemas.openxmlformats.org/officeDocument/2006/relationships" r:embed="rId439"/>
        <a:stretch>
          <a:fillRect/>
        </a:stretch>
      </xdr:blipFill>
      <xdr:spPr>
        <a:xfrm>
          <a:off x="16135350" y="1257128550"/>
          <a:ext cx="5182049" cy="2103302"/>
        </a:xfrm>
        <a:prstGeom prst="rect">
          <a:avLst/>
        </a:prstGeom>
      </xdr:spPr>
    </xdr:pic>
    <xdr:clientData/>
  </xdr:twoCellAnchor>
  <xdr:twoCellAnchor editAs="oneCell">
    <xdr:from>
      <xdr:col>11</xdr:col>
      <xdr:colOff>0</xdr:colOff>
      <xdr:row>441</xdr:row>
      <xdr:rowOff>0</xdr:rowOff>
    </xdr:from>
    <xdr:to>
      <xdr:col>19</xdr:col>
      <xdr:colOff>381456</xdr:colOff>
      <xdr:row>441</xdr:row>
      <xdr:rowOff>2004234</xdr:rowOff>
    </xdr:to>
    <xdr:pic>
      <xdr:nvPicPr>
        <xdr:cNvPr id="441" name="Рисунок 440">
          <a:extLst>
            <a:ext uri="{FF2B5EF4-FFF2-40B4-BE49-F238E27FC236}">
              <a16:creationId xmlns:a16="http://schemas.microsoft.com/office/drawing/2014/main" id="{08F2376C-D310-4114-9458-C8D28EAE2413}"/>
            </a:ext>
          </a:extLst>
        </xdr:cNvPr>
        <xdr:cNvPicPr>
          <a:picLocks noChangeAspect="1"/>
        </xdr:cNvPicPr>
      </xdr:nvPicPr>
      <xdr:blipFill>
        <a:blip xmlns:r="http://schemas.openxmlformats.org/officeDocument/2006/relationships" r:embed="rId440"/>
        <a:stretch>
          <a:fillRect/>
        </a:stretch>
      </xdr:blipFill>
      <xdr:spPr>
        <a:xfrm>
          <a:off x="16135350" y="1259376450"/>
          <a:ext cx="5258256" cy="2004234"/>
        </a:xfrm>
        <a:prstGeom prst="rect">
          <a:avLst/>
        </a:prstGeom>
      </xdr:spPr>
    </xdr:pic>
    <xdr:clientData/>
  </xdr:twoCellAnchor>
  <xdr:twoCellAnchor editAs="oneCell">
    <xdr:from>
      <xdr:col>11</xdr:col>
      <xdr:colOff>0</xdr:colOff>
      <xdr:row>442</xdr:row>
      <xdr:rowOff>0</xdr:rowOff>
    </xdr:from>
    <xdr:to>
      <xdr:col>18</xdr:col>
      <xdr:colOff>533816</xdr:colOff>
      <xdr:row>442</xdr:row>
      <xdr:rowOff>2964437</xdr:rowOff>
    </xdr:to>
    <xdr:pic>
      <xdr:nvPicPr>
        <xdr:cNvPr id="442" name="Рисунок 441">
          <a:extLst>
            <a:ext uri="{FF2B5EF4-FFF2-40B4-BE49-F238E27FC236}">
              <a16:creationId xmlns:a16="http://schemas.microsoft.com/office/drawing/2014/main" id="{5AB5C262-E594-4FED-8507-E181E9EC4E48}"/>
            </a:ext>
          </a:extLst>
        </xdr:cNvPr>
        <xdr:cNvPicPr>
          <a:picLocks noChangeAspect="1"/>
        </xdr:cNvPicPr>
      </xdr:nvPicPr>
      <xdr:blipFill>
        <a:blip xmlns:r="http://schemas.openxmlformats.org/officeDocument/2006/relationships" r:embed="rId441"/>
        <a:stretch>
          <a:fillRect/>
        </a:stretch>
      </xdr:blipFill>
      <xdr:spPr>
        <a:xfrm>
          <a:off x="16135350" y="1261471950"/>
          <a:ext cx="4801016" cy="2964437"/>
        </a:xfrm>
        <a:prstGeom prst="rect">
          <a:avLst/>
        </a:prstGeom>
      </xdr:spPr>
    </xdr:pic>
    <xdr:clientData/>
  </xdr:twoCellAnchor>
  <xdr:twoCellAnchor editAs="oneCell">
    <xdr:from>
      <xdr:col>11</xdr:col>
      <xdr:colOff>0</xdr:colOff>
      <xdr:row>443</xdr:row>
      <xdr:rowOff>0</xdr:rowOff>
    </xdr:from>
    <xdr:to>
      <xdr:col>18</xdr:col>
      <xdr:colOff>312817</xdr:colOff>
      <xdr:row>443</xdr:row>
      <xdr:rowOff>1950889</xdr:rowOff>
    </xdr:to>
    <xdr:pic>
      <xdr:nvPicPr>
        <xdr:cNvPr id="443" name="Рисунок 442">
          <a:extLst>
            <a:ext uri="{FF2B5EF4-FFF2-40B4-BE49-F238E27FC236}">
              <a16:creationId xmlns:a16="http://schemas.microsoft.com/office/drawing/2014/main" id="{9249E81C-0A61-4353-A876-42A141C048B6}"/>
            </a:ext>
          </a:extLst>
        </xdr:cNvPr>
        <xdr:cNvPicPr>
          <a:picLocks noChangeAspect="1"/>
        </xdr:cNvPicPr>
      </xdr:nvPicPr>
      <xdr:blipFill>
        <a:blip xmlns:r="http://schemas.openxmlformats.org/officeDocument/2006/relationships" r:embed="rId442"/>
        <a:stretch>
          <a:fillRect/>
        </a:stretch>
      </xdr:blipFill>
      <xdr:spPr>
        <a:xfrm>
          <a:off x="16135350" y="1264558050"/>
          <a:ext cx="4580017" cy="1950889"/>
        </a:xfrm>
        <a:prstGeom prst="rect">
          <a:avLst/>
        </a:prstGeom>
      </xdr:spPr>
    </xdr:pic>
    <xdr:clientData/>
  </xdr:twoCellAnchor>
  <xdr:twoCellAnchor editAs="oneCell">
    <xdr:from>
      <xdr:col>11</xdr:col>
      <xdr:colOff>0</xdr:colOff>
      <xdr:row>444</xdr:row>
      <xdr:rowOff>0</xdr:rowOff>
    </xdr:from>
    <xdr:to>
      <xdr:col>17</xdr:col>
      <xdr:colOff>190833</xdr:colOff>
      <xdr:row>444</xdr:row>
      <xdr:rowOff>3139712</xdr:rowOff>
    </xdr:to>
    <xdr:pic>
      <xdr:nvPicPr>
        <xdr:cNvPr id="444" name="Рисунок 443">
          <a:extLst>
            <a:ext uri="{FF2B5EF4-FFF2-40B4-BE49-F238E27FC236}">
              <a16:creationId xmlns:a16="http://schemas.microsoft.com/office/drawing/2014/main" id="{EEE48CC5-4CEF-4AD4-9DA7-4A00316D3404}"/>
            </a:ext>
          </a:extLst>
        </xdr:cNvPr>
        <xdr:cNvPicPr>
          <a:picLocks noChangeAspect="1"/>
        </xdr:cNvPicPr>
      </xdr:nvPicPr>
      <xdr:blipFill>
        <a:blip xmlns:r="http://schemas.openxmlformats.org/officeDocument/2006/relationships" r:embed="rId443"/>
        <a:stretch>
          <a:fillRect/>
        </a:stretch>
      </xdr:blipFill>
      <xdr:spPr>
        <a:xfrm>
          <a:off x="16135350" y="1266596400"/>
          <a:ext cx="3848433" cy="3139712"/>
        </a:xfrm>
        <a:prstGeom prst="rect">
          <a:avLst/>
        </a:prstGeom>
      </xdr:spPr>
    </xdr:pic>
    <xdr:clientData/>
  </xdr:twoCellAnchor>
  <xdr:twoCellAnchor editAs="oneCell">
    <xdr:from>
      <xdr:col>11</xdr:col>
      <xdr:colOff>0</xdr:colOff>
      <xdr:row>445</xdr:row>
      <xdr:rowOff>0</xdr:rowOff>
    </xdr:from>
    <xdr:to>
      <xdr:col>15</xdr:col>
      <xdr:colOff>289796</xdr:colOff>
      <xdr:row>445</xdr:row>
      <xdr:rowOff>2979678</xdr:rowOff>
    </xdr:to>
    <xdr:pic>
      <xdr:nvPicPr>
        <xdr:cNvPr id="445" name="Рисунок 444">
          <a:extLst>
            <a:ext uri="{FF2B5EF4-FFF2-40B4-BE49-F238E27FC236}">
              <a16:creationId xmlns:a16="http://schemas.microsoft.com/office/drawing/2014/main" id="{2DF0699E-05F7-4E55-B48D-43AA71D4C04C}"/>
            </a:ext>
          </a:extLst>
        </xdr:cNvPr>
        <xdr:cNvPicPr>
          <a:picLocks noChangeAspect="1"/>
        </xdr:cNvPicPr>
      </xdr:nvPicPr>
      <xdr:blipFill>
        <a:blip xmlns:r="http://schemas.openxmlformats.org/officeDocument/2006/relationships" r:embed="rId444"/>
        <a:stretch>
          <a:fillRect/>
        </a:stretch>
      </xdr:blipFill>
      <xdr:spPr>
        <a:xfrm>
          <a:off x="16135350" y="1269853950"/>
          <a:ext cx="2728196" cy="2979678"/>
        </a:xfrm>
        <a:prstGeom prst="rect">
          <a:avLst/>
        </a:prstGeom>
      </xdr:spPr>
    </xdr:pic>
    <xdr:clientData/>
  </xdr:twoCellAnchor>
  <xdr:twoCellAnchor editAs="oneCell">
    <xdr:from>
      <xdr:col>11</xdr:col>
      <xdr:colOff>0</xdr:colOff>
      <xdr:row>446</xdr:row>
      <xdr:rowOff>0</xdr:rowOff>
    </xdr:from>
    <xdr:to>
      <xdr:col>18</xdr:col>
      <xdr:colOff>274714</xdr:colOff>
      <xdr:row>446</xdr:row>
      <xdr:rowOff>2674852</xdr:rowOff>
    </xdr:to>
    <xdr:pic>
      <xdr:nvPicPr>
        <xdr:cNvPr id="446" name="Рисунок 445">
          <a:extLst>
            <a:ext uri="{FF2B5EF4-FFF2-40B4-BE49-F238E27FC236}">
              <a16:creationId xmlns:a16="http://schemas.microsoft.com/office/drawing/2014/main" id="{C02945D9-8CFD-473D-A7B3-BF13D786DB56}"/>
            </a:ext>
          </a:extLst>
        </xdr:cNvPr>
        <xdr:cNvPicPr>
          <a:picLocks noChangeAspect="1"/>
        </xdr:cNvPicPr>
      </xdr:nvPicPr>
      <xdr:blipFill>
        <a:blip xmlns:r="http://schemas.openxmlformats.org/officeDocument/2006/relationships" r:embed="rId445"/>
        <a:stretch>
          <a:fillRect/>
        </a:stretch>
      </xdr:blipFill>
      <xdr:spPr>
        <a:xfrm>
          <a:off x="16135350" y="1273016250"/>
          <a:ext cx="4541914" cy="2674852"/>
        </a:xfrm>
        <a:prstGeom prst="rect">
          <a:avLst/>
        </a:prstGeom>
      </xdr:spPr>
    </xdr:pic>
    <xdr:clientData/>
  </xdr:twoCellAnchor>
  <xdr:twoCellAnchor editAs="oneCell">
    <xdr:from>
      <xdr:col>11</xdr:col>
      <xdr:colOff>0</xdr:colOff>
      <xdr:row>447</xdr:row>
      <xdr:rowOff>0</xdr:rowOff>
    </xdr:from>
    <xdr:to>
      <xdr:col>19</xdr:col>
      <xdr:colOff>579593</xdr:colOff>
      <xdr:row>447</xdr:row>
      <xdr:rowOff>3749365</xdr:rowOff>
    </xdr:to>
    <xdr:pic>
      <xdr:nvPicPr>
        <xdr:cNvPr id="447" name="Рисунок 446">
          <a:extLst>
            <a:ext uri="{FF2B5EF4-FFF2-40B4-BE49-F238E27FC236}">
              <a16:creationId xmlns:a16="http://schemas.microsoft.com/office/drawing/2014/main" id="{FD82271B-5ED4-4647-B3D8-48C9F4DA7BD5}"/>
            </a:ext>
          </a:extLst>
        </xdr:cNvPr>
        <xdr:cNvPicPr>
          <a:picLocks noChangeAspect="1"/>
        </xdr:cNvPicPr>
      </xdr:nvPicPr>
      <xdr:blipFill>
        <a:blip xmlns:r="http://schemas.openxmlformats.org/officeDocument/2006/relationships" r:embed="rId446"/>
        <a:stretch>
          <a:fillRect/>
        </a:stretch>
      </xdr:blipFill>
      <xdr:spPr>
        <a:xfrm>
          <a:off x="16135350" y="1275797550"/>
          <a:ext cx="5456393" cy="3749365"/>
        </a:xfrm>
        <a:prstGeom prst="rect">
          <a:avLst/>
        </a:prstGeom>
      </xdr:spPr>
    </xdr:pic>
    <xdr:clientData/>
  </xdr:twoCellAnchor>
  <xdr:twoCellAnchor editAs="oneCell">
    <xdr:from>
      <xdr:col>11</xdr:col>
      <xdr:colOff>0</xdr:colOff>
      <xdr:row>448</xdr:row>
      <xdr:rowOff>0</xdr:rowOff>
    </xdr:from>
    <xdr:to>
      <xdr:col>18</xdr:col>
      <xdr:colOff>145162</xdr:colOff>
      <xdr:row>448</xdr:row>
      <xdr:rowOff>3947502</xdr:rowOff>
    </xdr:to>
    <xdr:pic>
      <xdr:nvPicPr>
        <xdr:cNvPr id="448" name="Рисунок 447">
          <a:extLst>
            <a:ext uri="{FF2B5EF4-FFF2-40B4-BE49-F238E27FC236}">
              <a16:creationId xmlns:a16="http://schemas.microsoft.com/office/drawing/2014/main" id="{D362D86F-91D0-4799-9F3E-1CFCBC6DB5F8}"/>
            </a:ext>
          </a:extLst>
        </xdr:cNvPr>
        <xdr:cNvPicPr>
          <a:picLocks noChangeAspect="1"/>
        </xdr:cNvPicPr>
      </xdr:nvPicPr>
      <xdr:blipFill>
        <a:blip xmlns:r="http://schemas.openxmlformats.org/officeDocument/2006/relationships" r:embed="rId447"/>
        <a:stretch>
          <a:fillRect/>
        </a:stretch>
      </xdr:blipFill>
      <xdr:spPr>
        <a:xfrm>
          <a:off x="16135350" y="1279836150"/>
          <a:ext cx="4412362" cy="3947502"/>
        </a:xfrm>
        <a:prstGeom prst="rect">
          <a:avLst/>
        </a:prstGeom>
      </xdr:spPr>
    </xdr:pic>
    <xdr:clientData/>
  </xdr:twoCellAnchor>
  <xdr:twoCellAnchor editAs="oneCell">
    <xdr:from>
      <xdr:col>11</xdr:col>
      <xdr:colOff>0</xdr:colOff>
      <xdr:row>449</xdr:row>
      <xdr:rowOff>0</xdr:rowOff>
    </xdr:from>
    <xdr:to>
      <xdr:col>19</xdr:col>
      <xdr:colOff>91871</xdr:colOff>
      <xdr:row>449</xdr:row>
      <xdr:rowOff>2507197</xdr:rowOff>
    </xdr:to>
    <xdr:pic>
      <xdr:nvPicPr>
        <xdr:cNvPr id="449" name="Рисунок 448">
          <a:extLst>
            <a:ext uri="{FF2B5EF4-FFF2-40B4-BE49-F238E27FC236}">
              <a16:creationId xmlns:a16="http://schemas.microsoft.com/office/drawing/2014/main" id="{B713893F-1144-471E-94F3-24A6BF08D707}"/>
            </a:ext>
          </a:extLst>
        </xdr:cNvPr>
        <xdr:cNvPicPr>
          <a:picLocks noChangeAspect="1"/>
        </xdr:cNvPicPr>
      </xdr:nvPicPr>
      <xdr:blipFill>
        <a:blip xmlns:r="http://schemas.openxmlformats.org/officeDocument/2006/relationships" r:embed="rId448"/>
        <a:stretch>
          <a:fillRect/>
        </a:stretch>
      </xdr:blipFill>
      <xdr:spPr>
        <a:xfrm>
          <a:off x="16135350" y="1283931900"/>
          <a:ext cx="4968671" cy="2507197"/>
        </a:xfrm>
        <a:prstGeom prst="rect">
          <a:avLst/>
        </a:prstGeom>
      </xdr:spPr>
    </xdr:pic>
    <xdr:clientData/>
  </xdr:twoCellAnchor>
  <xdr:twoCellAnchor editAs="oneCell">
    <xdr:from>
      <xdr:col>11</xdr:col>
      <xdr:colOff>0</xdr:colOff>
      <xdr:row>450</xdr:row>
      <xdr:rowOff>0</xdr:rowOff>
    </xdr:from>
    <xdr:to>
      <xdr:col>17</xdr:col>
      <xdr:colOff>404212</xdr:colOff>
      <xdr:row>450</xdr:row>
      <xdr:rowOff>2872989</xdr:rowOff>
    </xdr:to>
    <xdr:pic>
      <xdr:nvPicPr>
        <xdr:cNvPr id="450" name="Рисунок 449">
          <a:extLst>
            <a:ext uri="{FF2B5EF4-FFF2-40B4-BE49-F238E27FC236}">
              <a16:creationId xmlns:a16="http://schemas.microsoft.com/office/drawing/2014/main" id="{C3257BE9-A148-466A-B97C-2AB9D5D82535}"/>
            </a:ext>
          </a:extLst>
        </xdr:cNvPr>
        <xdr:cNvPicPr>
          <a:picLocks noChangeAspect="1"/>
        </xdr:cNvPicPr>
      </xdr:nvPicPr>
      <xdr:blipFill>
        <a:blip xmlns:r="http://schemas.openxmlformats.org/officeDocument/2006/relationships" r:embed="rId449"/>
        <a:stretch>
          <a:fillRect/>
        </a:stretch>
      </xdr:blipFill>
      <xdr:spPr>
        <a:xfrm>
          <a:off x="16135350" y="1286617950"/>
          <a:ext cx="4061812" cy="2872989"/>
        </a:xfrm>
        <a:prstGeom prst="rect">
          <a:avLst/>
        </a:prstGeom>
      </xdr:spPr>
    </xdr:pic>
    <xdr:clientData/>
  </xdr:twoCellAnchor>
  <xdr:twoCellAnchor editAs="oneCell">
    <xdr:from>
      <xdr:col>11</xdr:col>
      <xdr:colOff>0</xdr:colOff>
      <xdr:row>451</xdr:row>
      <xdr:rowOff>0</xdr:rowOff>
    </xdr:from>
    <xdr:to>
      <xdr:col>18</xdr:col>
      <xdr:colOff>510954</xdr:colOff>
      <xdr:row>451</xdr:row>
      <xdr:rowOff>1775614</xdr:rowOff>
    </xdr:to>
    <xdr:pic>
      <xdr:nvPicPr>
        <xdr:cNvPr id="451" name="Рисунок 450">
          <a:extLst>
            <a:ext uri="{FF2B5EF4-FFF2-40B4-BE49-F238E27FC236}">
              <a16:creationId xmlns:a16="http://schemas.microsoft.com/office/drawing/2014/main" id="{F2FA802B-6A6D-4F8F-A2D9-88565D3BA4AC}"/>
            </a:ext>
          </a:extLst>
        </xdr:cNvPr>
        <xdr:cNvPicPr>
          <a:picLocks noChangeAspect="1"/>
        </xdr:cNvPicPr>
      </xdr:nvPicPr>
      <xdr:blipFill>
        <a:blip xmlns:r="http://schemas.openxmlformats.org/officeDocument/2006/relationships" r:embed="rId450"/>
        <a:stretch>
          <a:fillRect/>
        </a:stretch>
      </xdr:blipFill>
      <xdr:spPr>
        <a:xfrm>
          <a:off x="16135350" y="1289685000"/>
          <a:ext cx="4778154" cy="1775614"/>
        </a:xfrm>
        <a:prstGeom prst="rect">
          <a:avLst/>
        </a:prstGeom>
      </xdr:spPr>
    </xdr:pic>
    <xdr:clientData/>
  </xdr:twoCellAnchor>
  <xdr:twoCellAnchor editAs="oneCell">
    <xdr:from>
      <xdr:col>11</xdr:col>
      <xdr:colOff>0</xdr:colOff>
      <xdr:row>452</xdr:row>
      <xdr:rowOff>0</xdr:rowOff>
    </xdr:from>
    <xdr:to>
      <xdr:col>14</xdr:col>
      <xdr:colOff>487881</xdr:colOff>
      <xdr:row>452</xdr:row>
      <xdr:rowOff>3276884</xdr:rowOff>
    </xdr:to>
    <xdr:pic>
      <xdr:nvPicPr>
        <xdr:cNvPr id="452" name="Рисунок 451">
          <a:extLst>
            <a:ext uri="{FF2B5EF4-FFF2-40B4-BE49-F238E27FC236}">
              <a16:creationId xmlns:a16="http://schemas.microsoft.com/office/drawing/2014/main" id="{DC7B5757-5DC2-494C-81E4-EE239FCF6AED}"/>
            </a:ext>
          </a:extLst>
        </xdr:cNvPr>
        <xdr:cNvPicPr>
          <a:picLocks noChangeAspect="1"/>
        </xdr:cNvPicPr>
      </xdr:nvPicPr>
      <xdr:blipFill>
        <a:blip xmlns:r="http://schemas.openxmlformats.org/officeDocument/2006/relationships" r:embed="rId451"/>
        <a:stretch>
          <a:fillRect/>
        </a:stretch>
      </xdr:blipFill>
      <xdr:spPr>
        <a:xfrm>
          <a:off x="16135350" y="1291513800"/>
          <a:ext cx="2316681" cy="3276884"/>
        </a:xfrm>
        <a:prstGeom prst="rect">
          <a:avLst/>
        </a:prstGeom>
      </xdr:spPr>
    </xdr:pic>
    <xdr:clientData/>
  </xdr:twoCellAnchor>
  <xdr:twoCellAnchor editAs="oneCell">
    <xdr:from>
      <xdr:col>11</xdr:col>
      <xdr:colOff>0</xdr:colOff>
      <xdr:row>453</xdr:row>
      <xdr:rowOff>0</xdr:rowOff>
    </xdr:from>
    <xdr:to>
      <xdr:col>18</xdr:col>
      <xdr:colOff>587161</xdr:colOff>
      <xdr:row>453</xdr:row>
      <xdr:rowOff>3055885</xdr:rowOff>
    </xdr:to>
    <xdr:pic>
      <xdr:nvPicPr>
        <xdr:cNvPr id="453" name="Рисунок 452">
          <a:extLst>
            <a:ext uri="{FF2B5EF4-FFF2-40B4-BE49-F238E27FC236}">
              <a16:creationId xmlns:a16="http://schemas.microsoft.com/office/drawing/2014/main" id="{763CC098-A0D0-4290-9169-0DF31AD79777}"/>
            </a:ext>
          </a:extLst>
        </xdr:cNvPr>
        <xdr:cNvPicPr>
          <a:picLocks noChangeAspect="1"/>
        </xdr:cNvPicPr>
      </xdr:nvPicPr>
      <xdr:blipFill>
        <a:blip xmlns:r="http://schemas.openxmlformats.org/officeDocument/2006/relationships" r:embed="rId452"/>
        <a:stretch>
          <a:fillRect/>
        </a:stretch>
      </xdr:blipFill>
      <xdr:spPr>
        <a:xfrm>
          <a:off x="16135350" y="1294866600"/>
          <a:ext cx="4854361" cy="3055885"/>
        </a:xfrm>
        <a:prstGeom prst="rect">
          <a:avLst/>
        </a:prstGeom>
      </xdr:spPr>
    </xdr:pic>
    <xdr:clientData/>
  </xdr:twoCellAnchor>
  <xdr:twoCellAnchor editAs="oneCell">
    <xdr:from>
      <xdr:col>11</xdr:col>
      <xdr:colOff>0</xdr:colOff>
      <xdr:row>454</xdr:row>
      <xdr:rowOff>0</xdr:rowOff>
    </xdr:from>
    <xdr:to>
      <xdr:col>14</xdr:col>
      <xdr:colOff>183054</xdr:colOff>
      <xdr:row>454</xdr:row>
      <xdr:rowOff>1897544</xdr:rowOff>
    </xdr:to>
    <xdr:pic>
      <xdr:nvPicPr>
        <xdr:cNvPr id="454" name="Рисунок 453">
          <a:extLst>
            <a:ext uri="{FF2B5EF4-FFF2-40B4-BE49-F238E27FC236}">
              <a16:creationId xmlns:a16="http://schemas.microsoft.com/office/drawing/2014/main" id="{DD4EF9B0-852C-4FB6-B069-BF1641455287}"/>
            </a:ext>
          </a:extLst>
        </xdr:cNvPr>
        <xdr:cNvPicPr>
          <a:picLocks noChangeAspect="1"/>
        </xdr:cNvPicPr>
      </xdr:nvPicPr>
      <xdr:blipFill>
        <a:blip xmlns:r="http://schemas.openxmlformats.org/officeDocument/2006/relationships" r:embed="rId453"/>
        <a:stretch>
          <a:fillRect/>
        </a:stretch>
      </xdr:blipFill>
      <xdr:spPr>
        <a:xfrm>
          <a:off x="16135350" y="1297990800"/>
          <a:ext cx="2011854" cy="1897544"/>
        </a:xfrm>
        <a:prstGeom prst="rect">
          <a:avLst/>
        </a:prstGeom>
      </xdr:spPr>
    </xdr:pic>
    <xdr:clientData/>
  </xdr:twoCellAnchor>
  <xdr:twoCellAnchor editAs="oneCell">
    <xdr:from>
      <xdr:col>11</xdr:col>
      <xdr:colOff>0</xdr:colOff>
      <xdr:row>455</xdr:row>
      <xdr:rowOff>0</xdr:rowOff>
    </xdr:from>
    <xdr:to>
      <xdr:col>15</xdr:col>
      <xdr:colOff>411727</xdr:colOff>
      <xdr:row>455</xdr:row>
      <xdr:rowOff>2011854</xdr:rowOff>
    </xdr:to>
    <xdr:pic>
      <xdr:nvPicPr>
        <xdr:cNvPr id="455" name="Рисунок 454">
          <a:extLst>
            <a:ext uri="{FF2B5EF4-FFF2-40B4-BE49-F238E27FC236}">
              <a16:creationId xmlns:a16="http://schemas.microsoft.com/office/drawing/2014/main" id="{C93DFDCB-3C7C-41D4-A9D3-08F3F24D36DF}"/>
            </a:ext>
          </a:extLst>
        </xdr:cNvPr>
        <xdr:cNvPicPr>
          <a:picLocks noChangeAspect="1"/>
        </xdr:cNvPicPr>
      </xdr:nvPicPr>
      <xdr:blipFill>
        <a:blip xmlns:r="http://schemas.openxmlformats.org/officeDocument/2006/relationships" r:embed="rId454"/>
        <a:stretch>
          <a:fillRect/>
        </a:stretch>
      </xdr:blipFill>
      <xdr:spPr>
        <a:xfrm>
          <a:off x="16135350" y="1300086300"/>
          <a:ext cx="2850127" cy="2011854"/>
        </a:xfrm>
        <a:prstGeom prst="rect">
          <a:avLst/>
        </a:prstGeom>
      </xdr:spPr>
    </xdr:pic>
    <xdr:clientData/>
  </xdr:twoCellAnchor>
  <xdr:twoCellAnchor editAs="oneCell">
    <xdr:from>
      <xdr:col>11</xdr:col>
      <xdr:colOff>0</xdr:colOff>
      <xdr:row>456</xdr:row>
      <xdr:rowOff>0</xdr:rowOff>
    </xdr:from>
    <xdr:to>
      <xdr:col>14</xdr:col>
      <xdr:colOff>586949</xdr:colOff>
      <xdr:row>456</xdr:row>
      <xdr:rowOff>1928027</xdr:rowOff>
    </xdr:to>
    <xdr:pic>
      <xdr:nvPicPr>
        <xdr:cNvPr id="456" name="Рисунок 455">
          <a:extLst>
            <a:ext uri="{FF2B5EF4-FFF2-40B4-BE49-F238E27FC236}">
              <a16:creationId xmlns:a16="http://schemas.microsoft.com/office/drawing/2014/main" id="{14BD867D-E5C2-424E-8840-4E12C0064C31}"/>
            </a:ext>
          </a:extLst>
        </xdr:cNvPr>
        <xdr:cNvPicPr>
          <a:picLocks noChangeAspect="1"/>
        </xdr:cNvPicPr>
      </xdr:nvPicPr>
      <xdr:blipFill>
        <a:blip xmlns:r="http://schemas.openxmlformats.org/officeDocument/2006/relationships" r:embed="rId455"/>
        <a:stretch>
          <a:fillRect/>
        </a:stretch>
      </xdr:blipFill>
      <xdr:spPr>
        <a:xfrm>
          <a:off x="16135350" y="1302200850"/>
          <a:ext cx="2415749" cy="1928027"/>
        </a:xfrm>
        <a:prstGeom prst="rect">
          <a:avLst/>
        </a:prstGeom>
      </xdr:spPr>
    </xdr:pic>
    <xdr:clientData/>
  </xdr:twoCellAnchor>
  <xdr:twoCellAnchor editAs="oneCell">
    <xdr:from>
      <xdr:col>11</xdr:col>
      <xdr:colOff>0</xdr:colOff>
      <xdr:row>457</xdr:row>
      <xdr:rowOff>0</xdr:rowOff>
    </xdr:from>
    <xdr:to>
      <xdr:col>18</xdr:col>
      <xdr:colOff>488092</xdr:colOff>
      <xdr:row>457</xdr:row>
      <xdr:rowOff>4191363</xdr:rowOff>
    </xdr:to>
    <xdr:pic>
      <xdr:nvPicPr>
        <xdr:cNvPr id="457" name="Рисунок 456">
          <a:extLst>
            <a:ext uri="{FF2B5EF4-FFF2-40B4-BE49-F238E27FC236}">
              <a16:creationId xmlns:a16="http://schemas.microsoft.com/office/drawing/2014/main" id="{C1C32B7A-6C23-4DF8-B2FE-418558785C4F}"/>
            </a:ext>
          </a:extLst>
        </xdr:cNvPr>
        <xdr:cNvPicPr>
          <a:picLocks noChangeAspect="1"/>
        </xdr:cNvPicPr>
      </xdr:nvPicPr>
      <xdr:blipFill>
        <a:blip xmlns:r="http://schemas.openxmlformats.org/officeDocument/2006/relationships" r:embed="rId456"/>
        <a:stretch>
          <a:fillRect/>
        </a:stretch>
      </xdr:blipFill>
      <xdr:spPr>
        <a:xfrm>
          <a:off x="16135350" y="1304220150"/>
          <a:ext cx="4755292" cy="4191363"/>
        </a:xfrm>
        <a:prstGeom prst="rect">
          <a:avLst/>
        </a:prstGeom>
      </xdr:spPr>
    </xdr:pic>
    <xdr:clientData/>
  </xdr:twoCellAnchor>
  <xdr:twoCellAnchor editAs="oneCell">
    <xdr:from>
      <xdr:col>11</xdr:col>
      <xdr:colOff>0</xdr:colOff>
      <xdr:row>458</xdr:row>
      <xdr:rowOff>0</xdr:rowOff>
    </xdr:from>
    <xdr:to>
      <xdr:col>16</xdr:col>
      <xdr:colOff>533710</xdr:colOff>
      <xdr:row>458</xdr:row>
      <xdr:rowOff>1844200</xdr:rowOff>
    </xdr:to>
    <xdr:pic>
      <xdr:nvPicPr>
        <xdr:cNvPr id="458" name="Рисунок 457">
          <a:extLst>
            <a:ext uri="{FF2B5EF4-FFF2-40B4-BE49-F238E27FC236}">
              <a16:creationId xmlns:a16="http://schemas.microsoft.com/office/drawing/2014/main" id="{22E5E72B-FDEA-45F7-8D1C-F6B2595F4879}"/>
            </a:ext>
          </a:extLst>
        </xdr:cNvPr>
        <xdr:cNvPicPr>
          <a:picLocks noChangeAspect="1"/>
        </xdr:cNvPicPr>
      </xdr:nvPicPr>
      <xdr:blipFill>
        <a:blip xmlns:r="http://schemas.openxmlformats.org/officeDocument/2006/relationships" r:embed="rId457"/>
        <a:stretch>
          <a:fillRect/>
        </a:stretch>
      </xdr:blipFill>
      <xdr:spPr>
        <a:xfrm>
          <a:off x="16135350" y="1308525450"/>
          <a:ext cx="3581710" cy="1844200"/>
        </a:xfrm>
        <a:prstGeom prst="rect">
          <a:avLst/>
        </a:prstGeom>
      </xdr:spPr>
    </xdr:pic>
    <xdr:clientData/>
  </xdr:twoCellAnchor>
  <xdr:twoCellAnchor editAs="oneCell">
    <xdr:from>
      <xdr:col>11</xdr:col>
      <xdr:colOff>0</xdr:colOff>
      <xdr:row>459</xdr:row>
      <xdr:rowOff>0</xdr:rowOff>
    </xdr:from>
    <xdr:to>
      <xdr:col>16</xdr:col>
      <xdr:colOff>129815</xdr:colOff>
      <xdr:row>459</xdr:row>
      <xdr:rowOff>2354784</xdr:rowOff>
    </xdr:to>
    <xdr:pic>
      <xdr:nvPicPr>
        <xdr:cNvPr id="459" name="Рисунок 458">
          <a:extLst>
            <a:ext uri="{FF2B5EF4-FFF2-40B4-BE49-F238E27FC236}">
              <a16:creationId xmlns:a16="http://schemas.microsoft.com/office/drawing/2014/main" id="{C0E85A7A-6906-4A07-9127-6BF338C28886}"/>
            </a:ext>
          </a:extLst>
        </xdr:cNvPr>
        <xdr:cNvPicPr>
          <a:picLocks noChangeAspect="1"/>
        </xdr:cNvPicPr>
      </xdr:nvPicPr>
      <xdr:blipFill>
        <a:blip xmlns:r="http://schemas.openxmlformats.org/officeDocument/2006/relationships" r:embed="rId458"/>
        <a:stretch>
          <a:fillRect/>
        </a:stretch>
      </xdr:blipFill>
      <xdr:spPr>
        <a:xfrm>
          <a:off x="16135350" y="1310487600"/>
          <a:ext cx="3177815" cy="2354784"/>
        </a:xfrm>
        <a:prstGeom prst="rect">
          <a:avLst/>
        </a:prstGeom>
      </xdr:spPr>
    </xdr:pic>
    <xdr:clientData/>
  </xdr:twoCellAnchor>
  <xdr:twoCellAnchor editAs="oneCell">
    <xdr:from>
      <xdr:col>11</xdr:col>
      <xdr:colOff>0</xdr:colOff>
      <xdr:row>460</xdr:row>
      <xdr:rowOff>0</xdr:rowOff>
    </xdr:from>
    <xdr:to>
      <xdr:col>19</xdr:col>
      <xdr:colOff>312870</xdr:colOff>
      <xdr:row>460</xdr:row>
      <xdr:rowOff>1897544</xdr:rowOff>
    </xdr:to>
    <xdr:pic>
      <xdr:nvPicPr>
        <xdr:cNvPr id="460" name="Рисунок 459">
          <a:extLst>
            <a:ext uri="{FF2B5EF4-FFF2-40B4-BE49-F238E27FC236}">
              <a16:creationId xmlns:a16="http://schemas.microsoft.com/office/drawing/2014/main" id="{2D002511-18C3-4035-86D5-A703EEE46F62}"/>
            </a:ext>
          </a:extLst>
        </xdr:cNvPr>
        <xdr:cNvPicPr>
          <a:picLocks noChangeAspect="1"/>
        </xdr:cNvPicPr>
      </xdr:nvPicPr>
      <xdr:blipFill>
        <a:blip xmlns:r="http://schemas.openxmlformats.org/officeDocument/2006/relationships" r:embed="rId459"/>
        <a:stretch>
          <a:fillRect/>
        </a:stretch>
      </xdr:blipFill>
      <xdr:spPr>
        <a:xfrm>
          <a:off x="16135350" y="1313021250"/>
          <a:ext cx="5189670" cy="1897544"/>
        </a:xfrm>
        <a:prstGeom prst="rect">
          <a:avLst/>
        </a:prstGeom>
      </xdr:spPr>
    </xdr:pic>
    <xdr:clientData/>
  </xdr:twoCellAnchor>
  <xdr:twoCellAnchor editAs="oneCell">
    <xdr:from>
      <xdr:col>11</xdr:col>
      <xdr:colOff>0</xdr:colOff>
      <xdr:row>461</xdr:row>
      <xdr:rowOff>0</xdr:rowOff>
    </xdr:from>
    <xdr:to>
      <xdr:col>18</xdr:col>
      <xdr:colOff>556678</xdr:colOff>
      <xdr:row>461</xdr:row>
      <xdr:rowOff>1699407</xdr:rowOff>
    </xdr:to>
    <xdr:pic>
      <xdr:nvPicPr>
        <xdr:cNvPr id="461" name="Рисунок 460">
          <a:extLst>
            <a:ext uri="{FF2B5EF4-FFF2-40B4-BE49-F238E27FC236}">
              <a16:creationId xmlns:a16="http://schemas.microsoft.com/office/drawing/2014/main" id="{8C86494E-E470-414A-9532-237C4D767E07}"/>
            </a:ext>
          </a:extLst>
        </xdr:cNvPr>
        <xdr:cNvPicPr>
          <a:picLocks noChangeAspect="1"/>
        </xdr:cNvPicPr>
      </xdr:nvPicPr>
      <xdr:blipFill>
        <a:blip xmlns:r="http://schemas.openxmlformats.org/officeDocument/2006/relationships" r:embed="rId460"/>
        <a:stretch>
          <a:fillRect/>
        </a:stretch>
      </xdr:blipFill>
      <xdr:spPr>
        <a:xfrm>
          <a:off x="16135350" y="1314983400"/>
          <a:ext cx="4823878" cy="1699407"/>
        </a:xfrm>
        <a:prstGeom prst="rect">
          <a:avLst/>
        </a:prstGeom>
      </xdr:spPr>
    </xdr:pic>
    <xdr:clientData/>
  </xdr:twoCellAnchor>
  <xdr:twoCellAnchor editAs="oneCell">
    <xdr:from>
      <xdr:col>11</xdr:col>
      <xdr:colOff>0</xdr:colOff>
      <xdr:row>462</xdr:row>
      <xdr:rowOff>0</xdr:rowOff>
    </xdr:from>
    <xdr:to>
      <xdr:col>18</xdr:col>
      <xdr:colOff>541437</xdr:colOff>
      <xdr:row>462</xdr:row>
      <xdr:rowOff>1539373</xdr:rowOff>
    </xdr:to>
    <xdr:pic>
      <xdr:nvPicPr>
        <xdr:cNvPr id="462" name="Рисунок 461">
          <a:extLst>
            <a:ext uri="{FF2B5EF4-FFF2-40B4-BE49-F238E27FC236}">
              <a16:creationId xmlns:a16="http://schemas.microsoft.com/office/drawing/2014/main" id="{3B7DAA1F-780D-4243-81BF-6184811EF3DF}"/>
            </a:ext>
          </a:extLst>
        </xdr:cNvPr>
        <xdr:cNvPicPr>
          <a:picLocks noChangeAspect="1"/>
        </xdr:cNvPicPr>
      </xdr:nvPicPr>
      <xdr:blipFill>
        <a:blip xmlns:r="http://schemas.openxmlformats.org/officeDocument/2006/relationships" r:embed="rId461"/>
        <a:stretch>
          <a:fillRect/>
        </a:stretch>
      </xdr:blipFill>
      <xdr:spPr>
        <a:xfrm>
          <a:off x="16135350" y="1316716950"/>
          <a:ext cx="4808637" cy="1539373"/>
        </a:xfrm>
        <a:prstGeom prst="rect">
          <a:avLst/>
        </a:prstGeom>
      </xdr:spPr>
    </xdr:pic>
    <xdr:clientData/>
  </xdr:twoCellAnchor>
  <xdr:twoCellAnchor editAs="oneCell">
    <xdr:from>
      <xdr:col>11</xdr:col>
      <xdr:colOff>0</xdr:colOff>
      <xdr:row>463</xdr:row>
      <xdr:rowOff>0</xdr:rowOff>
    </xdr:from>
    <xdr:to>
      <xdr:col>16</xdr:col>
      <xdr:colOff>274608</xdr:colOff>
      <xdr:row>463</xdr:row>
      <xdr:rowOff>1722269</xdr:rowOff>
    </xdr:to>
    <xdr:pic>
      <xdr:nvPicPr>
        <xdr:cNvPr id="463" name="Рисунок 462">
          <a:extLst>
            <a:ext uri="{FF2B5EF4-FFF2-40B4-BE49-F238E27FC236}">
              <a16:creationId xmlns:a16="http://schemas.microsoft.com/office/drawing/2014/main" id="{C20E22E7-BF92-4703-AE8A-A258B7008BAD}"/>
            </a:ext>
          </a:extLst>
        </xdr:cNvPr>
        <xdr:cNvPicPr>
          <a:picLocks noChangeAspect="1"/>
        </xdr:cNvPicPr>
      </xdr:nvPicPr>
      <xdr:blipFill>
        <a:blip xmlns:r="http://schemas.openxmlformats.org/officeDocument/2006/relationships" r:embed="rId462"/>
        <a:stretch>
          <a:fillRect/>
        </a:stretch>
      </xdr:blipFill>
      <xdr:spPr>
        <a:xfrm>
          <a:off x="16135350" y="1318393350"/>
          <a:ext cx="3322608" cy="1722269"/>
        </a:xfrm>
        <a:prstGeom prst="rect">
          <a:avLst/>
        </a:prstGeom>
      </xdr:spPr>
    </xdr:pic>
    <xdr:clientData/>
  </xdr:twoCellAnchor>
  <xdr:twoCellAnchor editAs="oneCell">
    <xdr:from>
      <xdr:col>11</xdr:col>
      <xdr:colOff>0</xdr:colOff>
      <xdr:row>464</xdr:row>
      <xdr:rowOff>0</xdr:rowOff>
    </xdr:from>
    <xdr:to>
      <xdr:col>19</xdr:col>
      <xdr:colOff>442421</xdr:colOff>
      <xdr:row>465</xdr:row>
      <xdr:rowOff>7901</xdr:rowOff>
    </xdr:to>
    <xdr:pic>
      <xdr:nvPicPr>
        <xdr:cNvPr id="464" name="Рисунок 463">
          <a:extLst>
            <a:ext uri="{FF2B5EF4-FFF2-40B4-BE49-F238E27FC236}">
              <a16:creationId xmlns:a16="http://schemas.microsoft.com/office/drawing/2014/main" id="{A4137C40-6E25-4A78-A0FB-4999861A5082}"/>
            </a:ext>
          </a:extLst>
        </xdr:cNvPr>
        <xdr:cNvPicPr>
          <a:picLocks noChangeAspect="1"/>
        </xdr:cNvPicPr>
      </xdr:nvPicPr>
      <xdr:blipFill>
        <a:blip xmlns:r="http://schemas.openxmlformats.org/officeDocument/2006/relationships" r:embed="rId463"/>
        <a:stretch>
          <a:fillRect/>
        </a:stretch>
      </xdr:blipFill>
      <xdr:spPr>
        <a:xfrm>
          <a:off x="16135350" y="1320260250"/>
          <a:ext cx="5319221" cy="3246401"/>
        </a:xfrm>
        <a:prstGeom prst="rect">
          <a:avLst/>
        </a:prstGeom>
      </xdr:spPr>
    </xdr:pic>
    <xdr:clientData/>
  </xdr:twoCellAnchor>
  <xdr:twoCellAnchor editAs="oneCell">
    <xdr:from>
      <xdr:col>11</xdr:col>
      <xdr:colOff>0</xdr:colOff>
      <xdr:row>465</xdr:row>
      <xdr:rowOff>0</xdr:rowOff>
    </xdr:from>
    <xdr:to>
      <xdr:col>19</xdr:col>
      <xdr:colOff>15664</xdr:colOff>
      <xdr:row>465</xdr:row>
      <xdr:rowOff>1280271</xdr:rowOff>
    </xdr:to>
    <xdr:pic>
      <xdr:nvPicPr>
        <xdr:cNvPr id="465" name="Рисунок 464">
          <a:extLst>
            <a:ext uri="{FF2B5EF4-FFF2-40B4-BE49-F238E27FC236}">
              <a16:creationId xmlns:a16="http://schemas.microsoft.com/office/drawing/2014/main" id="{08A62614-7EF4-40AD-AF9B-5590B67D1C48}"/>
            </a:ext>
          </a:extLst>
        </xdr:cNvPr>
        <xdr:cNvPicPr>
          <a:picLocks noChangeAspect="1"/>
        </xdr:cNvPicPr>
      </xdr:nvPicPr>
      <xdr:blipFill>
        <a:blip xmlns:r="http://schemas.openxmlformats.org/officeDocument/2006/relationships" r:embed="rId464"/>
        <a:stretch>
          <a:fillRect/>
        </a:stretch>
      </xdr:blipFill>
      <xdr:spPr>
        <a:xfrm>
          <a:off x="16135350" y="1323498750"/>
          <a:ext cx="4892464" cy="1280271"/>
        </a:xfrm>
        <a:prstGeom prst="rect">
          <a:avLst/>
        </a:prstGeom>
      </xdr:spPr>
    </xdr:pic>
    <xdr:clientData/>
  </xdr:twoCellAnchor>
  <xdr:twoCellAnchor editAs="oneCell">
    <xdr:from>
      <xdr:col>11</xdr:col>
      <xdr:colOff>0</xdr:colOff>
      <xdr:row>466</xdr:row>
      <xdr:rowOff>0</xdr:rowOff>
    </xdr:from>
    <xdr:to>
      <xdr:col>16</xdr:col>
      <xdr:colOff>343194</xdr:colOff>
      <xdr:row>466</xdr:row>
      <xdr:rowOff>2126164</xdr:rowOff>
    </xdr:to>
    <xdr:pic>
      <xdr:nvPicPr>
        <xdr:cNvPr id="466" name="Рисунок 465">
          <a:extLst>
            <a:ext uri="{FF2B5EF4-FFF2-40B4-BE49-F238E27FC236}">
              <a16:creationId xmlns:a16="http://schemas.microsoft.com/office/drawing/2014/main" id="{EE3F9776-A8A0-461E-9083-C9B738500291}"/>
            </a:ext>
          </a:extLst>
        </xdr:cNvPr>
        <xdr:cNvPicPr>
          <a:picLocks noChangeAspect="1"/>
        </xdr:cNvPicPr>
      </xdr:nvPicPr>
      <xdr:blipFill>
        <a:blip xmlns:r="http://schemas.openxmlformats.org/officeDocument/2006/relationships" r:embed="rId465"/>
        <a:stretch>
          <a:fillRect/>
        </a:stretch>
      </xdr:blipFill>
      <xdr:spPr>
        <a:xfrm>
          <a:off x="16135350" y="1324889400"/>
          <a:ext cx="3391194" cy="2126164"/>
        </a:xfrm>
        <a:prstGeom prst="rect">
          <a:avLst/>
        </a:prstGeom>
      </xdr:spPr>
    </xdr:pic>
    <xdr:clientData/>
  </xdr:twoCellAnchor>
  <xdr:twoCellAnchor editAs="oneCell">
    <xdr:from>
      <xdr:col>11</xdr:col>
      <xdr:colOff>0</xdr:colOff>
      <xdr:row>467</xdr:row>
      <xdr:rowOff>0</xdr:rowOff>
    </xdr:from>
    <xdr:to>
      <xdr:col>16</xdr:col>
      <xdr:colOff>373677</xdr:colOff>
      <xdr:row>467</xdr:row>
      <xdr:rowOff>3040643</xdr:rowOff>
    </xdr:to>
    <xdr:pic>
      <xdr:nvPicPr>
        <xdr:cNvPr id="467" name="Рисунок 466">
          <a:extLst>
            <a:ext uri="{FF2B5EF4-FFF2-40B4-BE49-F238E27FC236}">
              <a16:creationId xmlns:a16="http://schemas.microsoft.com/office/drawing/2014/main" id="{4B2A11A3-183E-47EE-9A6E-4EFC00B3CD56}"/>
            </a:ext>
          </a:extLst>
        </xdr:cNvPr>
        <xdr:cNvPicPr>
          <a:picLocks noChangeAspect="1"/>
        </xdr:cNvPicPr>
      </xdr:nvPicPr>
      <xdr:blipFill>
        <a:blip xmlns:r="http://schemas.openxmlformats.org/officeDocument/2006/relationships" r:embed="rId466"/>
        <a:stretch>
          <a:fillRect/>
        </a:stretch>
      </xdr:blipFill>
      <xdr:spPr>
        <a:xfrm>
          <a:off x="16135350" y="1327137300"/>
          <a:ext cx="3421677" cy="3040643"/>
        </a:xfrm>
        <a:prstGeom prst="rect">
          <a:avLst/>
        </a:prstGeom>
      </xdr:spPr>
    </xdr:pic>
    <xdr:clientData/>
  </xdr:twoCellAnchor>
  <xdr:twoCellAnchor editAs="oneCell">
    <xdr:from>
      <xdr:col>11</xdr:col>
      <xdr:colOff>0</xdr:colOff>
      <xdr:row>468</xdr:row>
      <xdr:rowOff>0</xdr:rowOff>
    </xdr:from>
    <xdr:to>
      <xdr:col>22</xdr:col>
      <xdr:colOff>187192</xdr:colOff>
      <xdr:row>468</xdr:row>
      <xdr:rowOff>3486150</xdr:rowOff>
    </xdr:to>
    <xdr:pic>
      <xdr:nvPicPr>
        <xdr:cNvPr id="468" name="Рисунок 467">
          <a:extLst>
            <a:ext uri="{FF2B5EF4-FFF2-40B4-BE49-F238E27FC236}">
              <a16:creationId xmlns:a16="http://schemas.microsoft.com/office/drawing/2014/main" id="{D8FE67BD-75B9-4012-A32B-8401A1F0E633}"/>
            </a:ext>
          </a:extLst>
        </xdr:cNvPr>
        <xdr:cNvPicPr>
          <a:picLocks noChangeAspect="1"/>
        </xdr:cNvPicPr>
      </xdr:nvPicPr>
      <xdr:blipFill>
        <a:blip xmlns:r="http://schemas.openxmlformats.org/officeDocument/2006/relationships" r:embed="rId467"/>
        <a:stretch>
          <a:fillRect/>
        </a:stretch>
      </xdr:blipFill>
      <xdr:spPr>
        <a:xfrm>
          <a:off x="16135350" y="1330318650"/>
          <a:ext cx="6892792" cy="3486150"/>
        </a:xfrm>
        <a:prstGeom prst="rect">
          <a:avLst/>
        </a:prstGeom>
      </xdr:spPr>
    </xdr:pic>
    <xdr:clientData/>
  </xdr:twoCellAnchor>
  <xdr:twoCellAnchor editAs="oneCell">
    <xdr:from>
      <xdr:col>11</xdr:col>
      <xdr:colOff>0</xdr:colOff>
      <xdr:row>469</xdr:row>
      <xdr:rowOff>0</xdr:rowOff>
    </xdr:from>
    <xdr:to>
      <xdr:col>19</xdr:col>
      <xdr:colOff>145215</xdr:colOff>
      <xdr:row>469</xdr:row>
      <xdr:rowOff>4534293</xdr:rowOff>
    </xdr:to>
    <xdr:pic>
      <xdr:nvPicPr>
        <xdr:cNvPr id="469" name="Рисунок 468">
          <a:extLst>
            <a:ext uri="{FF2B5EF4-FFF2-40B4-BE49-F238E27FC236}">
              <a16:creationId xmlns:a16="http://schemas.microsoft.com/office/drawing/2014/main" id="{E0B50669-B253-4F40-A902-1F140C1F5123}"/>
            </a:ext>
          </a:extLst>
        </xdr:cNvPr>
        <xdr:cNvPicPr>
          <a:picLocks noChangeAspect="1"/>
        </xdr:cNvPicPr>
      </xdr:nvPicPr>
      <xdr:blipFill>
        <a:blip xmlns:r="http://schemas.openxmlformats.org/officeDocument/2006/relationships" r:embed="rId468"/>
        <a:stretch>
          <a:fillRect/>
        </a:stretch>
      </xdr:blipFill>
      <xdr:spPr>
        <a:xfrm>
          <a:off x="16135350" y="1333995300"/>
          <a:ext cx="5022015" cy="4534293"/>
        </a:xfrm>
        <a:prstGeom prst="rect">
          <a:avLst/>
        </a:prstGeom>
      </xdr:spPr>
    </xdr:pic>
    <xdr:clientData/>
  </xdr:twoCellAnchor>
  <xdr:twoCellAnchor editAs="oneCell">
    <xdr:from>
      <xdr:col>11</xdr:col>
      <xdr:colOff>0</xdr:colOff>
      <xdr:row>470</xdr:row>
      <xdr:rowOff>0</xdr:rowOff>
    </xdr:from>
    <xdr:to>
      <xdr:col>17</xdr:col>
      <xdr:colOff>419453</xdr:colOff>
      <xdr:row>470</xdr:row>
      <xdr:rowOff>3017782</xdr:rowOff>
    </xdr:to>
    <xdr:pic>
      <xdr:nvPicPr>
        <xdr:cNvPr id="470" name="Рисунок 469">
          <a:extLst>
            <a:ext uri="{FF2B5EF4-FFF2-40B4-BE49-F238E27FC236}">
              <a16:creationId xmlns:a16="http://schemas.microsoft.com/office/drawing/2014/main" id="{6E5518C2-2855-400F-B0E0-921184B05468}"/>
            </a:ext>
          </a:extLst>
        </xdr:cNvPr>
        <xdr:cNvPicPr>
          <a:picLocks noChangeAspect="1"/>
        </xdr:cNvPicPr>
      </xdr:nvPicPr>
      <xdr:blipFill>
        <a:blip xmlns:r="http://schemas.openxmlformats.org/officeDocument/2006/relationships" r:embed="rId469"/>
        <a:stretch>
          <a:fillRect/>
        </a:stretch>
      </xdr:blipFill>
      <xdr:spPr>
        <a:xfrm>
          <a:off x="16135350" y="1338605400"/>
          <a:ext cx="4077053" cy="3017782"/>
        </a:xfrm>
        <a:prstGeom prst="rect">
          <a:avLst/>
        </a:prstGeom>
      </xdr:spPr>
    </xdr:pic>
    <xdr:clientData/>
  </xdr:twoCellAnchor>
  <xdr:twoCellAnchor editAs="oneCell">
    <xdr:from>
      <xdr:col>11</xdr:col>
      <xdr:colOff>0</xdr:colOff>
      <xdr:row>471</xdr:row>
      <xdr:rowOff>0</xdr:rowOff>
    </xdr:from>
    <xdr:to>
      <xdr:col>13</xdr:col>
      <xdr:colOff>419242</xdr:colOff>
      <xdr:row>471</xdr:row>
      <xdr:rowOff>2278577</xdr:rowOff>
    </xdr:to>
    <xdr:pic>
      <xdr:nvPicPr>
        <xdr:cNvPr id="471" name="Рисунок 470">
          <a:extLst>
            <a:ext uri="{FF2B5EF4-FFF2-40B4-BE49-F238E27FC236}">
              <a16:creationId xmlns:a16="http://schemas.microsoft.com/office/drawing/2014/main" id="{C35F105E-402B-44C6-9501-0EA2FAD34867}"/>
            </a:ext>
          </a:extLst>
        </xdr:cNvPr>
        <xdr:cNvPicPr>
          <a:picLocks noChangeAspect="1"/>
        </xdr:cNvPicPr>
      </xdr:nvPicPr>
      <xdr:blipFill>
        <a:blip xmlns:r="http://schemas.openxmlformats.org/officeDocument/2006/relationships" r:embed="rId470"/>
        <a:stretch>
          <a:fillRect/>
        </a:stretch>
      </xdr:blipFill>
      <xdr:spPr>
        <a:xfrm>
          <a:off x="16135350" y="1341729600"/>
          <a:ext cx="1638442" cy="2278577"/>
        </a:xfrm>
        <a:prstGeom prst="rect">
          <a:avLst/>
        </a:prstGeom>
      </xdr:spPr>
    </xdr:pic>
    <xdr:clientData/>
  </xdr:twoCellAnchor>
  <xdr:twoCellAnchor editAs="oneCell">
    <xdr:from>
      <xdr:col>11</xdr:col>
      <xdr:colOff>0</xdr:colOff>
      <xdr:row>472</xdr:row>
      <xdr:rowOff>0</xdr:rowOff>
    </xdr:from>
    <xdr:to>
      <xdr:col>19</xdr:col>
      <xdr:colOff>15664</xdr:colOff>
      <xdr:row>472</xdr:row>
      <xdr:rowOff>2339543</xdr:rowOff>
    </xdr:to>
    <xdr:pic>
      <xdr:nvPicPr>
        <xdr:cNvPr id="472" name="Рисунок 471">
          <a:extLst>
            <a:ext uri="{FF2B5EF4-FFF2-40B4-BE49-F238E27FC236}">
              <a16:creationId xmlns:a16="http://schemas.microsoft.com/office/drawing/2014/main" id="{B1AB2687-6A16-44AC-BD73-F60C1F0C4756}"/>
            </a:ext>
          </a:extLst>
        </xdr:cNvPr>
        <xdr:cNvPicPr>
          <a:picLocks noChangeAspect="1"/>
        </xdr:cNvPicPr>
      </xdr:nvPicPr>
      <xdr:blipFill>
        <a:blip xmlns:r="http://schemas.openxmlformats.org/officeDocument/2006/relationships" r:embed="rId471"/>
        <a:stretch>
          <a:fillRect/>
        </a:stretch>
      </xdr:blipFill>
      <xdr:spPr>
        <a:xfrm>
          <a:off x="16135350" y="1344168000"/>
          <a:ext cx="4892464" cy="2339543"/>
        </a:xfrm>
        <a:prstGeom prst="rect">
          <a:avLst/>
        </a:prstGeom>
      </xdr:spPr>
    </xdr:pic>
    <xdr:clientData/>
  </xdr:twoCellAnchor>
  <xdr:twoCellAnchor editAs="oneCell">
    <xdr:from>
      <xdr:col>11</xdr:col>
      <xdr:colOff>0</xdr:colOff>
      <xdr:row>473</xdr:row>
      <xdr:rowOff>0</xdr:rowOff>
    </xdr:from>
    <xdr:to>
      <xdr:col>18</xdr:col>
      <xdr:colOff>533816</xdr:colOff>
      <xdr:row>473</xdr:row>
      <xdr:rowOff>3452159</xdr:rowOff>
    </xdr:to>
    <xdr:pic>
      <xdr:nvPicPr>
        <xdr:cNvPr id="473" name="Рисунок 472">
          <a:extLst>
            <a:ext uri="{FF2B5EF4-FFF2-40B4-BE49-F238E27FC236}">
              <a16:creationId xmlns:a16="http://schemas.microsoft.com/office/drawing/2014/main" id="{67F54EA6-5346-4219-8189-F8C32CD37C85}"/>
            </a:ext>
          </a:extLst>
        </xdr:cNvPr>
        <xdr:cNvPicPr>
          <a:picLocks noChangeAspect="1"/>
        </xdr:cNvPicPr>
      </xdr:nvPicPr>
      <xdr:blipFill>
        <a:blip xmlns:r="http://schemas.openxmlformats.org/officeDocument/2006/relationships" r:embed="rId472"/>
        <a:stretch>
          <a:fillRect/>
        </a:stretch>
      </xdr:blipFill>
      <xdr:spPr>
        <a:xfrm>
          <a:off x="16135350" y="1346606400"/>
          <a:ext cx="4801016" cy="3452159"/>
        </a:xfrm>
        <a:prstGeom prst="rect">
          <a:avLst/>
        </a:prstGeom>
      </xdr:spPr>
    </xdr:pic>
    <xdr:clientData/>
  </xdr:twoCellAnchor>
  <xdr:twoCellAnchor editAs="oneCell">
    <xdr:from>
      <xdr:col>11</xdr:col>
      <xdr:colOff>0</xdr:colOff>
      <xdr:row>474</xdr:row>
      <xdr:rowOff>0</xdr:rowOff>
    </xdr:from>
    <xdr:to>
      <xdr:col>19</xdr:col>
      <xdr:colOff>137595</xdr:colOff>
      <xdr:row>474</xdr:row>
      <xdr:rowOff>2552921</xdr:rowOff>
    </xdr:to>
    <xdr:pic>
      <xdr:nvPicPr>
        <xdr:cNvPr id="474" name="Рисунок 473">
          <a:extLst>
            <a:ext uri="{FF2B5EF4-FFF2-40B4-BE49-F238E27FC236}">
              <a16:creationId xmlns:a16="http://schemas.microsoft.com/office/drawing/2014/main" id="{89168892-94F6-4A17-ACC5-AED54CB183FC}"/>
            </a:ext>
          </a:extLst>
        </xdr:cNvPr>
        <xdr:cNvPicPr>
          <a:picLocks noChangeAspect="1"/>
        </xdr:cNvPicPr>
      </xdr:nvPicPr>
      <xdr:blipFill>
        <a:blip xmlns:r="http://schemas.openxmlformats.org/officeDocument/2006/relationships" r:embed="rId473"/>
        <a:stretch>
          <a:fillRect/>
        </a:stretch>
      </xdr:blipFill>
      <xdr:spPr>
        <a:xfrm>
          <a:off x="16135350" y="1350187800"/>
          <a:ext cx="5014395" cy="2552921"/>
        </a:xfrm>
        <a:prstGeom prst="rect">
          <a:avLst/>
        </a:prstGeom>
      </xdr:spPr>
    </xdr:pic>
    <xdr:clientData/>
  </xdr:twoCellAnchor>
  <xdr:twoCellAnchor editAs="oneCell">
    <xdr:from>
      <xdr:col>11</xdr:col>
      <xdr:colOff>0</xdr:colOff>
      <xdr:row>475</xdr:row>
      <xdr:rowOff>0</xdr:rowOff>
    </xdr:from>
    <xdr:to>
      <xdr:col>18</xdr:col>
      <xdr:colOff>190886</xdr:colOff>
      <xdr:row>475</xdr:row>
      <xdr:rowOff>2575783</xdr:rowOff>
    </xdr:to>
    <xdr:pic>
      <xdr:nvPicPr>
        <xdr:cNvPr id="475" name="Рисунок 474">
          <a:extLst>
            <a:ext uri="{FF2B5EF4-FFF2-40B4-BE49-F238E27FC236}">
              <a16:creationId xmlns:a16="http://schemas.microsoft.com/office/drawing/2014/main" id="{B46569DE-8ABD-47ED-8CC1-0A4CFF4D2A3E}"/>
            </a:ext>
          </a:extLst>
        </xdr:cNvPr>
        <xdr:cNvPicPr>
          <a:picLocks noChangeAspect="1"/>
        </xdr:cNvPicPr>
      </xdr:nvPicPr>
      <xdr:blipFill>
        <a:blip xmlns:r="http://schemas.openxmlformats.org/officeDocument/2006/relationships" r:embed="rId474"/>
        <a:stretch>
          <a:fillRect/>
        </a:stretch>
      </xdr:blipFill>
      <xdr:spPr>
        <a:xfrm>
          <a:off x="16135350" y="1352873850"/>
          <a:ext cx="4458086" cy="2575783"/>
        </a:xfrm>
        <a:prstGeom prst="rect">
          <a:avLst/>
        </a:prstGeom>
      </xdr:spPr>
    </xdr:pic>
    <xdr:clientData/>
  </xdr:twoCellAnchor>
  <xdr:twoCellAnchor editAs="oneCell">
    <xdr:from>
      <xdr:col>11</xdr:col>
      <xdr:colOff>0</xdr:colOff>
      <xdr:row>476</xdr:row>
      <xdr:rowOff>0</xdr:rowOff>
    </xdr:from>
    <xdr:to>
      <xdr:col>16</xdr:col>
      <xdr:colOff>350815</xdr:colOff>
      <xdr:row>476</xdr:row>
      <xdr:rowOff>4077053</xdr:rowOff>
    </xdr:to>
    <xdr:pic>
      <xdr:nvPicPr>
        <xdr:cNvPr id="476" name="Рисунок 475">
          <a:extLst>
            <a:ext uri="{FF2B5EF4-FFF2-40B4-BE49-F238E27FC236}">
              <a16:creationId xmlns:a16="http://schemas.microsoft.com/office/drawing/2014/main" id="{643A840E-14BB-4084-898B-802F9B7F6579}"/>
            </a:ext>
          </a:extLst>
        </xdr:cNvPr>
        <xdr:cNvPicPr>
          <a:picLocks noChangeAspect="1"/>
        </xdr:cNvPicPr>
      </xdr:nvPicPr>
      <xdr:blipFill>
        <a:blip xmlns:r="http://schemas.openxmlformats.org/officeDocument/2006/relationships" r:embed="rId475"/>
        <a:stretch>
          <a:fillRect/>
        </a:stretch>
      </xdr:blipFill>
      <xdr:spPr>
        <a:xfrm>
          <a:off x="16135350" y="1355483700"/>
          <a:ext cx="3398815" cy="4077053"/>
        </a:xfrm>
        <a:prstGeom prst="rect">
          <a:avLst/>
        </a:prstGeom>
      </xdr:spPr>
    </xdr:pic>
    <xdr:clientData/>
  </xdr:twoCellAnchor>
  <xdr:twoCellAnchor editAs="oneCell">
    <xdr:from>
      <xdr:col>11</xdr:col>
      <xdr:colOff>0</xdr:colOff>
      <xdr:row>477</xdr:row>
      <xdr:rowOff>0</xdr:rowOff>
    </xdr:from>
    <xdr:to>
      <xdr:col>18</xdr:col>
      <xdr:colOff>434747</xdr:colOff>
      <xdr:row>477</xdr:row>
      <xdr:rowOff>3383573</xdr:rowOff>
    </xdr:to>
    <xdr:pic>
      <xdr:nvPicPr>
        <xdr:cNvPr id="477" name="Рисунок 476">
          <a:extLst>
            <a:ext uri="{FF2B5EF4-FFF2-40B4-BE49-F238E27FC236}">
              <a16:creationId xmlns:a16="http://schemas.microsoft.com/office/drawing/2014/main" id="{59BD5009-834C-4897-866C-05F313787D8A}"/>
            </a:ext>
          </a:extLst>
        </xdr:cNvPr>
        <xdr:cNvPicPr>
          <a:picLocks noChangeAspect="1"/>
        </xdr:cNvPicPr>
      </xdr:nvPicPr>
      <xdr:blipFill>
        <a:blip xmlns:r="http://schemas.openxmlformats.org/officeDocument/2006/relationships" r:embed="rId476"/>
        <a:stretch>
          <a:fillRect/>
        </a:stretch>
      </xdr:blipFill>
      <xdr:spPr>
        <a:xfrm>
          <a:off x="16135350" y="1359636600"/>
          <a:ext cx="4701947" cy="3383573"/>
        </a:xfrm>
        <a:prstGeom prst="rect">
          <a:avLst/>
        </a:prstGeom>
      </xdr:spPr>
    </xdr:pic>
    <xdr:clientData/>
  </xdr:twoCellAnchor>
  <xdr:twoCellAnchor editAs="oneCell">
    <xdr:from>
      <xdr:col>11</xdr:col>
      <xdr:colOff>0</xdr:colOff>
      <xdr:row>478</xdr:row>
      <xdr:rowOff>0</xdr:rowOff>
    </xdr:from>
    <xdr:to>
      <xdr:col>18</xdr:col>
      <xdr:colOff>571919</xdr:colOff>
      <xdr:row>478</xdr:row>
      <xdr:rowOff>1836579</xdr:rowOff>
    </xdr:to>
    <xdr:pic>
      <xdr:nvPicPr>
        <xdr:cNvPr id="478" name="Рисунок 477">
          <a:extLst>
            <a:ext uri="{FF2B5EF4-FFF2-40B4-BE49-F238E27FC236}">
              <a16:creationId xmlns:a16="http://schemas.microsoft.com/office/drawing/2014/main" id="{31E0D1F6-FACE-4BE0-9427-CEF250FCCB9F}"/>
            </a:ext>
          </a:extLst>
        </xdr:cNvPr>
        <xdr:cNvPicPr>
          <a:picLocks noChangeAspect="1"/>
        </xdr:cNvPicPr>
      </xdr:nvPicPr>
      <xdr:blipFill>
        <a:blip xmlns:r="http://schemas.openxmlformats.org/officeDocument/2006/relationships" r:embed="rId477"/>
        <a:stretch>
          <a:fillRect/>
        </a:stretch>
      </xdr:blipFill>
      <xdr:spPr>
        <a:xfrm>
          <a:off x="16135350" y="1363141800"/>
          <a:ext cx="4839119" cy="1836579"/>
        </a:xfrm>
        <a:prstGeom prst="rect">
          <a:avLst/>
        </a:prstGeom>
      </xdr:spPr>
    </xdr:pic>
    <xdr:clientData/>
  </xdr:twoCellAnchor>
  <xdr:twoCellAnchor editAs="oneCell">
    <xdr:from>
      <xdr:col>11</xdr:col>
      <xdr:colOff>0</xdr:colOff>
      <xdr:row>479</xdr:row>
      <xdr:rowOff>0</xdr:rowOff>
    </xdr:from>
    <xdr:to>
      <xdr:col>16</xdr:col>
      <xdr:colOff>442262</xdr:colOff>
      <xdr:row>479</xdr:row>
      <xdr:rowOff>3574090</xdr:rowOff>
    </xdr:to>
    <xdr:pic>
      <xdr:nvPicPr>
        <xdr:cNvPr id="479" name="Рисунок 478">
          <a:extLst>
            <a:ext uri="{FF2B5EF4-FFF2-40B4-BE49-F238E27FC236}">
              <a16:creationId xmlns:a16="http://schemas.microsoft.com/office/drawing/2014/main" id="{CFE50EBD-0BE7-49DD-96B0-637027DD0CBA}"/>
            </a:ext>
          </a:extLst>
        </xdr:cNvPr>
        <xdr:cNvPicPr>
          <a:picLocks noChangeAspect="1"/>
        </xdr:cNvPicPr>
      </xdr:nvPicPr>
      <xdr:blipFill>
        <a:blip xmlns:r="http://schemas.openxmlformats.org/officeDocument/2006/relationships" r:embed="rId478"/>
        <a:stretch>
          <a:fillRect/>
        </a:stretch>
      </xdr:blipFill>
      <xdr:spPr>
        <a:xfrm>
          <a:off x="16135350" y="1365161100"/>
          <a:ext cx="3490262" cy="3574090"/>
        </a:xfrm>
        <a:prstGeom prst="rect">
          <a:avLst/>
        </a:prstGeom>
      </xdr:spPr>
    </xdr:pic>
    <xdr:clientData/>
  </xdr:twoCellAnchor>
  <xdr:twoCellAnchor editAs="oneCell">
    <xdr:from>
      <xdr:col>11</xdr:col>
      <xdr:colOff>0</xdr:colOff>
      <xdr:row>480</xdr:row>
      <xdr:rowOff>0</xdr:rowOff>
    </xdr:from>
    <xdr:to>
      <xdr:col>18</xdr:col>
      <xdr:colOff>510954</xdr:colOff>
      <xdr:row>480</xdr:row>
      <xdr:rowOff>4168501</xdr:rowOff>
    </xdr:to>
    <xdr:pic>
      <xdr:nvPicPr>
        <xdr:cNvPr id="480" name="Рисунок 479">
          <a:extLst>
            <a:ext uri="{FF2B5EF4-FFF2-40B4-BE49-F238E27FC236}">
              <a16:creationId xmlns:a16="http://schemas.microsoft.com/office/drawing/2014/main" id="{87B2005B-1019-4BA0-88DC-F50DC0D1926F}"/>
            </a:ext>
          </a:extLst>
        </xdr:cNvPr>
        <xdr:cNvPicPr>
          <a:picLocks noChangeAspect="1"/>
        </xdr:cNvPicPr>
      </xdr:nvPicPr>
      <xdr:blipFill>
        <a:blip xmlns:r="http://schemas.openxmlformats.org/officeDocument/2006/relationships" r:embed="rId479"/>
        <a:stretch>
          <a:fillRect/>
        </a:stretch>
      </xdr:blipFill>
      <xdr:spPr>
        <a:xfrm>
          <a:off x="16135350" y="1368875850"/>
          <a:ext cx="4778154" cy="4168501"/>
        </a:xfrm>
        <a:prstGeom prst="rect">
          <a:avLst/>
        </a:prstGeom>
      </xdr:spPr>
    </xdr:pic>
    <xdr:clientData/>
  </xdr:twoCellAnchor>
  <xdr:twoCellAnchor editAs="oneCell">
    <xdr:from>
      <xdr:col>11</xdr:col>
      <xdr:colOff>0</xdr:colOff>
      <xdr:row>481</xdr:row>
      <xdr:rowOff>0</xdr:rowOff>
    </xdr:from>
    <xdr:to>
      <xdr:col>14</xdr:col>
      <xdr:colOff>335468</xdr:colOff>
      <xdr:row>481</xdr:row>
      <xdr:rowOff>3078747</xdr:rowOff>
    </xdr:to>
    <xdr:pic>
      <xdr:nvPicPr>
        <xdr:cNvPr id="481" name="Рисунок 480">
          <a:extLst>
            <a:ext uri="{FF2B5EF4-FFF2-40B4-BE49-F238E27FC236}">
              <a16:creationId xmlns:a16="http://schemas.microsoft.com/office/drawing/2014/main" id="{5A89DA35-850A-417A-ADF1-36576516F07A}"/>
            </a:ext>
          </a:extLst>
        </xdr:cNvPr>
        <xdr:cNvPicPr>
          <a:picLocks noChangeAspect="1"/>
        </xdr:cNvPicPr>
      </xdr:nvPicPr>
      <xdr:blipFill>
        <a:blip xmlns:r="http://schemas.openxmlformats.org/officeDocument/2006/relationships" r:embed="rId480"/>
        <a:stretch>
          <a:fillRect/>
        </a:stretch>
      </xdr:blipFill>
      <xdr:spPr>
        <a:xfrm>
          <a:off x="16135350" y="1373085900"/>
          <a:ext cx="2164268" cy="3078747"/>
        </a:xfrm>
        <a:prstGeom prst="rect">
          <a:avLst/>
        </a:prstGeom>
      </xdr:spPr>
    </xdr:pic>
    <xdr:clientData/>
  </xdr:twoCellAnchor>
  <xdr:twoCellAnchor editAs="oneCell">
    <xdr:from>
      <xdr:col>11</xdr:col>
      <xdr:colOff>0</xdr:colOff>
      <xdr:row>482</xdr:row>
      <xdr:rowOff>0</xdr:rowOff>
    </xdr:from>
    <xdr:to>
      <xdr:col>19</xdr:col>
      <xdr:colOff>328111</xdr:colOff>
      <xdr:row>482</xdr:row>
      <xdr:rowOff>3223539</xdr:rowOff>
    </xdr:to>
    <xdr:pic>
      <xdr:nvPicPr>
        <xdr:cNvPr id="482" name="Рисунок 481">
          <a:extLst>
            <a:ext uri="{FF2B5EF4-FFF2-40B4-BE49-F238E27FC236}">
              <a16:creationId xmlns:a16="http://schemas.microsoft.com/office/drawing/2014/main" id="{3A7AE858-E7D3-4C8F-A45B-2C08CB06F36B}"/>
            </a:ext>
          </a:extLst>
        </xdr:cNvPr>
        <xdr:cNvPicPr>
          <a:picLocks noChangeAspect="1"/>
        </xdr:cNvPicPr>
      </xdr:nvPicPr>
      <xdr:blipFill>
        <a:blip xmlns:r="http://schemas.openxmlformats.org/officeDocument/2006/relationships" r:embed="rId481"/>
        <a:stretch>
          <a:fillRect/>
        </a:stretch>
      </xdr:blipFill>
      <xdr:spPr>
        <a:xfrm>
          <a:off x="16135350" y="1376381550"/>
          <a:ext cx="5204911" cy="3223539"/>
        </a:xfrm>
        <a:prstGeom prst="rect">
          <a:avLst/>
        </a:prstGeom>
      </xdr:spPr>
    </xdr:pic>
    <xdr:clientData/>
  </xdr:twoCellAnchor>
  <xdr:twoCellAnchor editAs="oneCell">
    <xdr:from>
      <xdr:col>11</xdr:col>
      <xdr:colOff>0</xdr:colOff>
      <xdr:row>483</xdr:row>
      <xdr:rowOff>0</xdr:rowOff>
    </xdr:from>
    <xdr:to>
      <xdr:col>16</xdr:col>
      <xdr:colOff>472745</xdr:colOff>
      <xdr:row>483</xdr:row>
      <xdr:rowOff>2202371</xdr:rowOff>
    </xdr:to>
    <xdr:pic>
      <xdr:nvPicPr>
        <xdr:cNvPr id="483" name="Рисунок 482">
          <a:extLst>
            <a:ext uri="{FF2B5EF4-FFF2-40B4-BE49-F238E27FC236}">
              <a16:creationId xmlns:a16="http://schemas.microsoft.com/office/drawing/2014/main" id="{5BC7CAB7-11FC-4FD9-939B-3EC0461CCA7E}"/>
            </a:ext>
          </a:extLst>
        </xdr:cNvPr>
        <xdr:cNvPicPr>
          <a:picLocks noChangeAspect="1"/>
        </xdr:cNvPicPr>
      </xdr:nvPicPr>
      <xdr:blipFill>
        <a:blip xmlns:r="http://schemas.openxmlformats.org/officeDocument/2006/relationships" r:embed="rId482"/>
        <a:stretch>
          <a:fillRect/>
        </a:stretch>
      </xdr:blipFill>
      <xdr:spPr>
        <a:xfrm>
          <a:off x="16135350" y="1379753400"/>
          <a:ext cx="3520745" cy="2202371"/>
        </a:xfrm>
        <a:prstGeom prst="rect">
          <a:avLst/>
        </a:prstGeom>
      </xdr:spPr>
    </xdr:pic>
    <xdr:clientData/>
  </xdr:twoCellAnchor>
  <xdr:twoCellAnchor editAs="oneCell">
    <xdr:from>
      <xdr:col>11</xdr:col>
      <xdr:colOff>0</xdr:colOff>
      <xdr:row>484</xdr:row>
      <xdr:rowOff>0</xdr:rowOff>
    </xdr:from>
    <xdr:to>
      <xdr:col>19</xdr:col>
      <xdr:colOff>320490</xdr:colOff>
      <xdr:row>484</xdr:row>
      <xdr:rowOff>2918713</xdr:rowOff>
    </xdr:to>
    <xdr:pic>
      <xdr:nvPicPr>
        <xdr:cNvPr id="484" name="Рисунок 483">
          <a:extLst>
            <a:ext uri="{FF2B5EF4-FFF2-40B4-BE49-F238E27FC236}">
              <a16:creationId xmlns:a16="http://schemas.microsoft.com/office/drawing/2014/main" id="{FE54F50A-B809-4CB7-91D4-C81F2D856CDB}"/>
            </a:ext>
          </a:extLst>
        </xdr:cNvPr>
        <xdr:cNvPicPr>
          <a:picLocks noChangeAspect="1"/>
        </xdr:cNvPicPr>
      </xdr:nvPicPr>
      <xdr:blipFill>
        <a:blip xmlns:r="http://schemas.openxmlformats.org/officeDocument/2006/relationships" r:embed="rId483"/>
        <a:stretch>
          <a:fillRect/>
        </a:stretch>
      </xdr:blipFill>
      <xdr:spPr>
        <a:xfrm>
          <a:off x="16135350" y="1382001300"/>
          <a:ext cx="5197290" cy="2918713"/>
        </a:xfrm>
        <a:prstGeom prst="rect">
          <a:avLst/>
        </a:prstGeom>
      </xdr:spPr>
    </xdr:pic>
    <xdr:clientData/>
  </xdr:twoCellAnchor>
  <xdr:twoCellAnchor editAs="oneCell">
    <xdr:from>
      <xdr:col>11</xdr:col>
      <xdr:colOff>0</xdr:colOff>
      <xdr:row>485</xdr:row>
      <xdr:rowOff>0</xdr:rowOff>
    </xdr:from>
    <xdr:to>
      <xdr:col>19</xdr:col>
      <xdr:colOff>259525</xdr:colOff>
      <xdr:row>485</xdr:row>
      <xdr:rowOff>3444538</xdr:rowOff>
    </xdr:to>
    <xdr:pic>
      <xdr:nvPicPr>
        <xdr:cNvPr id="485" name="Рисунок 484">
          <a:extLst>
            <a:ext uri="{FF2B5EF4-FFF2-40B4-BE49-F238E27FC236}">
              <a16:creationId xmlns:a16="http://schemas.microsoft.com/office/drawing/2014/main" id="{F70055A6-0558-470F-A2DB-23BA0F9BB943}"/>
            </a:ext>
          </a:extLst>
        </xdr:cNvPr>
        <xdr:cNvPicPr>
          <a:picLocks noChangeAspect="1"/>
        </xdr:cNvPicPr>
      </xdr:nvPicPr>
      <xdr:blipFill>
        <a:blip xmlns:r="http://schemas.openxmlformats.org/officeDocument/2006/relationships" r:embed="rId484"/>
        <a:stretch>
          <a:fillRect/>
        </a:stretch>
      </xdr:blipFill>
      <xdr:spPr>
        <a:xfrm>
          <a:off x="16135350" y="1385106450"/>
          <a:ext cx="5136325" cy="3444538"/>
        </a:xfrm>
        <a:prstGeom prst="rect">
          <a:avLst/>
        </a:prstGeom>
      </xdr:spPr>
    </xdr:pic>
    <xdr:clientData/>
  </xdr:twoCellAnchor>
  <xdr:twoCellAnchor editAs="oneCell">
    <xdr:from>
      <xdr:col>11</xdr:col>
      <xdr:colOff>0</xdr:colOff>
      <xdr:row>486</xdr:row>
      <xdr:rowOff>0</xdr:rowOff>
    </xdr:from>
    <xdr:to>
      <xdr:col>20</xdr:col>
      <xdr:colOff>190992</xdr:colOff>
      <xdr:row>486</xdr:row>
      <xdr:rowOff>2789162</xdr:rowOff>
    </xdr:to>
    <xdr:pic>
      <xdr:nvPicPr>
        <xdr:cNvPr id="486" name="Рисунок 485">
          <a:extLst>
            <a:ext uri="{FF2B5EF4-FFF2-40B4-BE49-F238E27FC236}">
              <a16:creationId xmlns:a16="http://schemas.microsoft.com/office/drawing/2014/main" id="{051C9B1D-349F-4AEE-ACC6-27C8812D24FC}"/>
            </a:ext>
          </a:extLst>
        </xdr:cNvPr>
        <xdr:cNvPicPr>
          <a:picLocks noChangeAspect="1"/>
        </xdr:cNvPicPr>
      </xdr:nvPicPr>
      <xdr:blipFill>
        <a:blip xmlns:r="http://schemas.openxmlformats.org/officeDocument/2006/relationships" r:embed="rId485"/>
        <a:stretch>
          <a:fillRect/>
        </a:stretch>
      </xdr:blipFill>
      <xdr:spPr>
        <a:xfrm>
          <a:off x="16135350" y="1388725950"/>
          <a:ext cx="5677392" cy="2789162"/>
        </a:xfrm>
        <a:prstGeom prst="rect">
          <a:avLst/>
        </a:prstGeom>
      </xdr:spPr>
    </xdr:pic>
    <xdr:clientData/>
  </xdr:twoCellAnchor>
  <xdr:twoCellAnchor editAs="oneCell">
    <xdr:from>
      <xdr:col>11</xdr:col>
      <xdr:colOff>0</xdr:colOff>
      <xdr:row>487</xdr:row>
      <xdr:rowOff>0</xdr:rowOff>
    </xdr:from>
    <xdr:to>
      <xdr:col>18</xdr:col>
      <xdr:colOff>370</xdr:colOff>
      <xdr:row>487</xdr:row>
      <xdr:rowOff>1928027</xdr:rowOff>
    </xdr:to>
    <xdr:pic>
      <xdr:nvPicPr>
        <xdr:cNvPr id="487" name="Рисунок 486">
          <a:extLst>
            <a:ext uri="{FF2B5EF4-FFF2-40B4-BE49-F238E27FC236}">
              <a16:creationId xmlns:a16="http://schemas.microsoft.com/office/drawing/2014/main" id="{96FE490A-2925-4C02-AE4F-2087C4AA0421}"/>
            </a:ext>
          </a:extLst>
        </xdr:cNvPr>
        <xdr:cNvPicPr>
          <a:picLocks noChangeAspect="1"/>
        </xdr:cNvPicPr>
      </xdr:nvPicPr>
      <xdr:blipFill>
        <a:blip xmlns:r="http://schemas.openxmlformats.org/officeDocument/2006/relationships" r:embed="rId486"/>
        <a:stretch>
          <a:fillRect/>
        </a:stretch>
      </xdr:blipFill>
      <xdr:spPr>
        <a:xfrm>
          <a:off x="16135350" y="1391678700"/>
          <a:ext cx="4267570" cy="1928027"/>
        </a:xfrm>
        <a:prstGeom prst="rect">
          <a:avLst/>
        </a:prstGeom>
      </xdr:spPr>
    </xdr:pic>
    <xdr:clientData/>
  </xdr:twoCellAnchor>
  <xdr:twoCellAnchor editAs="oneCell">
    <xdr:from>
      <xdr:col>11</xdr:col>
      <xdr:colOff>0</xdr:colOff>
      <xdr:row>488</xdr:row>
      <xdr:rowOff>0</xdr:rowOff>
    </xdr:from>
    <xdr:to>
      <xdr:col>17</xdr:col>
      <xdr:colOff>350867</xdr:colOff>
      <xdr:row>488</xdr:row>
      <xdr:rowOff>1356478</xdr:rowOff>
    </xdr:to>
    <xdr:pic>
      <xdr:nvPicPr>
        <xdr:cNvPr id="488" name="Рисунок 487">
          <a:extLst>
            <a:ext uri="{FF2B5EF4-FFF2-40B4-BE49-F238E27FC236}">
              <a16:creationId xmlns:a16="http://schemas.microsoft.com/office/drawing/2014/main" id="{C59582ED-FDC9-4E29-8795-6065DB1232C6}"/>
            </a:ext>
          </a:extLst>
        </xdr:cNvPr>
        <xdr:cNvPicPr>
          <a:picLocks noChangeAspect="1"/>
        </xdr:cNvPicPr>
      </xdr:nvPicPr>
      <xdr:blipFill>
        <a:blip xmlns:r="http://schemas.openxmlformats.org/officeDocument/2006/relationships" r:embed="rId487"/>
        <a:stretch>
          <a:fillRect/>
        </a:stretch>
      </xdr:blipFill>
      <xdr:spPr>
        <a:xfrm>
          <a:off x="16135350" y="1393678950"/>
          <a:ext cx="4008467" cy="1356478"/>
        </a:xfrm>
        <a:prstGeom prst="rect">
          <a:avLst/>
        </a:prstGeom>
      </xdr:spPr>
    </xdr:pic>
    <xdr:clientData/>
  </xdr:twoCellAnchor>
  <xdr:twoCellAnchor editAs="oneCell">
    <xdr:from>
      <xdr:col>11</xdr:col>
      <xdr:colOff>0</xdr:colOff>
      <xdr:row>490</xdr:row>
      <xdr:rowOff>0</xdr:rowOff>
    </xdr:from>
    <xdr:to>
      <xdr:col>19</xdr:col>
      <xdr:colOff>312870</xdr:colOff>
      <xdr:row>490</xdr:row>
      <xdr:rowOff>2794012</xdr:rowOff>
    </xdr:to>
    <xdr:pic>
      <xdr:nvPicPr>
        <xdr:cNvPr id="489" name="Рисунок 488">
          <a:extLst>
            <a:ext uri="{FF2B5EF4-FFF2-40B4-BE49-F238E27FC236}">
              <a16:creationId xmlns:a16="http://schemas.microsoft.com/office/drawing/2014/main" id="{5C61F548-AE88-4702-98D3-8336C9574324}"/>
            </a:ext>
          </a:extLst>
        </xdr:cNvPr>
        <xdr:cNvPicPr>
          <a:picLocks noChangeAspect="1"/>
        </xdr:cNvPicPr>
      </xdr:nvPicPr>
      <xdr:blipFill>
        <a:blip xmlns:r="http://schemas.openxmlformats.org/officeDocument/2006/relationships" r:embed="rId488"/>
        <a:stretch>
          <a:fillRect/>
        </a:stretch>
      </xdr:blipFill>
      <xdr:spPr>
        <a:xfrm>
          <a:off x="16126691" y="1396482764"/>
          <a:ext cx="5189670" cy="2804403"/>
        </a:xfrm>
        <a:prstGeom prst="rect">
          <a:avLst/>
        </a:prstGeom>
      </xdr:spPr>
    </xdr:pic>
    <xdr:clientData/>
  </xdr:twoCellAnchor>
  <xdr:twoCellAnchor editAs="oneCell">
    <xdr:from>
      <xdr:col>11</xdr:col>
      <xdr:colOff>0</xdr:colOff>
      <xdr:row>491</xdr:row>
      <xdr:rowOff>0</xdr:rowOff>
    </xdr:from>
    <xdr:to>
      <xdr:col>13</xdr:col>
      <xdr:colOff>243967</xdr:colOff>
      <xdr:row>491</xdr:row>
      <xdr:rowOff>3779848</xdr:rowOff>
    </xdr:to>
    <xdr:pic>
      <xdr:nvPicPr>
        <xdr:cNvPr id="490" name="Рисунок 489">
          <a:extLst>
            <a:ext uri="{FF2B5EF4-FFF2-40B4-BE49-F238E27FC236}">
              <a16:creationId xmlns:a16="http://schemas.microsoft.com/office/drawing/2014/main" id="{E963D917-AC66-4E17-9DEF-E8BF6B6D9061}"/>
            </a:ext>
          </a:extLst>
        </xdr:cNvPr>
        <xdr:cNvPicPr>
          <a:picLocks noChangeAspect="1"/>
        </xdr:cNvPicPr>
      </xdr:nvPicPr>
      <xdr:blipFill>
        <a:blip xmlns:r="http://schemas.openxmlformats.org/officeDocument/2006/relationships" r:embed="rId489"/>
        <a:stretch>
          <a:fillRect/>
        </a:stretch>
      </xdr:blipFill>
      <xdr:spPr>
        <a:xfrm>
          <a:off x="16135350" y="1398536700"/>
          <a:ext cx="1463167" cy="3779848"/>
        </a:xfrm>
        <a:prstGeom prst="rect">
          <a:avLst/>
        </a:prstGeom>
      </xdr:spPr>
    </xdr:pic>
    <xdr:clientData/>
  </xdr:twoCellAnchor>
  <xdr:twoCellAnchor editAs="oneCell">
    <xdr:from>
      <xdr:col>11</xdr:col>
      <xdr:colOff>0</xdr:colOff>
      <xdr:row>492</xdr:row>
      <xdr:rowOff>0</xdr:rowOff>
    </xdr:from>
    <xdr:to>
      <xdr:col>18</xdr:col>
      <xdr:colOff>206128</xdr:colOff>
      <xdr:row>492</xdr:row>
      <xdr:rowOff>3200677</xdr:rowOff>
    </xdr:to>
    <xdr:pic>
      <xdr:nvPicPr>
        <xdr:cNvPr id="491" name="Рисунок 490">
          <a:extLst>
            <a:ext uri="{FF2B5EF4-FFF2-40B4-BE49-F238E27FC236}">
              <a16:creationId xmlns:a16="http://schemas.microsoft.com/office/drawing/2014/main" id="{AE2192BC-8EEF-494C-A440-0FF33E97039D}"/>
            </a:ext>
          </a:extLst>
        </xdr:cNvPr>
        <xdr:cNvPicPr>
          <a:picLocks noChangeAspect="1"/>
        </xdr:cNvPicPr>
      </xdr:nvPicPr>
      <xdr:blipFill>
        <a:blip xmlns:r="http://schemas.openxmlformats.org/officeDocument/2006/relationships" r:embed="rId490"/>
        <a:stretch>
          <a:fillRect/>
        </a:stretch>
      </xdr:blipFill>
      <xdr:spPr>
        <a:xfrm>
          <a:off x="16135350" y="1402365750"/>
          <a:ext cx="4473328" cy="3200677"/>
        </a:xfrm>
        <a:prstGeom prst="rect">
          <a:avLst/>
        </a:prstGeom>
      </xdr:spPr>
    </xdr:pic>
    <xdr:clientData/>
  </xdr:twoCellAnchor>
  <xdr:twoCellAnchor editAs="oneCell">
    <xdr:from>
      <xdr:col>11</xdr:col>
      <xdr:colOff>0</xdr:colOff>
      <xdr:row>493</xdr:row>
      <xdr:rowOff>0</xdr:rowOff>
    </xdr:from>
    <xdr:to>
      <xdr:col>19</xdr:col>
      <xdr:colOff>427180</xdr:colOff>
      <xdr:row>493</xdr:row>
      <xdr:rowOff>2964437</xdr:rowOff>
    </xdr:to>
    <xdr:pic>
      <xdr:nvPicPr>
        <xdr:cNvPr id="492" name="Рисунок 491">
          <a:extLst>
            <a:ext uri="{FF2B5EF4-FFF2-40B4-BE49-F238E27FC236}">
              <a16:creationId xmlns:a16="http://schemas.microsoft.com/office/drawing/2014/main" id="{40981345-A1AC-460A-89BE-F92A8D790629}"/>
            </a:ext>
          </a:extLst>
        </xdr:cNvPr>
        <xdr:cNvPicPr>
          <a:picLocks noChangeAspect="1"/>
        </xdr:cNvPicPr>
      </xdr:nvPicPr>
      <xdr:blipFill>
        <a:blip xmlns:r="http://schemas.openxmlformats.org/officeDocument/2006/relationships" r:embed="rId491"/>
        <a:stretch>
          <a:fillRect/>
        </a:stretch>
      </xdr:blipFill>
      <xdr:spPr>
        <a:xfrm>
          <a:off x="16135350" y="1405737600"/>
          <a:ext cx="5303980" cy="2964437"/>
        </a:xfrm>
        <a:prstGeom prst="rect">
          <a:avLst/>
        </a:prstGeom>
      </xdr:spPr>
    </xdr:pic>
    <xdr:clientData/>
  </xdr:twoCellAnchor>
  <xdr:twoCellAnchor editAs="oneCell">
    <xdr:from>
      <xdr:col>11</xdr:col>
      <xdr:colOff>0</xdr:colOff>
      <xdr:row>494</xdr:row>
      <xdr:rowOff>0</xdr:rowOff>
    </xdr:from>
    <xdr:to>
      <xdr:col>20</xdr:col>
      <xdr:colOff>53820</xdr:colOff>
      <xdr:row>494</xdr:row>
      <xdr:rowOff>1699407</xdr:rowOff>
    </xdr:to>
    <xdr:pic>
      <xdr:nvPicPr>
        <xdr:cNvPr id="493" name="Рисунок 492">
          <a:extLst>
            <a:ext uri="{FF2B5EF4-FFF2-40B4-BE49-F238E27FC236}">
              <a16:creationId xmlns:a16="http://schemas.microsoft.com/office/drawing/2014/main" id="{1104DA1C-449F-4FD1-BA68-81D53E4C59EF}"/>
            </a:ext>
          </a:extLst>
        </xdr:cNvPr>
        <xdr:cNvPicPr>
          <a:picLocks noChangeAspect="1"/>
        </xdr:cNvPicPr>
      </xdr:nvPicPr>
      <xdr:blipFill>
        <a:blip xmlns:r="http://schemas.openxmlformats.org/officeDocument/2006/relationships" r:embed="rId492"/>
        <a:stretch>
          <a:fillRect/>
        </a:stretch>
      </xdr:blipFill>
      <xdr:spPr>
        <a:xfrm>
          <a:off x="16135350" y="1408804650"/>
          <a:ext cx="5540220" cy="1699407"/>
        </a:xfrm>
        <a:prstGeom prst="rect">
          <a:avLst/>
        </a:prstGeom>
      </xdr:spPr>
    </xdr:pic>
    <xdr:clientData/>
  </xdr:twoCellAnchor>
  <xdr:twoCellAnchor editAs="oneCell">
    <xdr:from>
      <xdr:col>11</xdr:col>
      <xdr:colOff>0</xdr:colOff>
      <xdr:row>495</xdr:row>
      <xdr:rowOff>0</xdr:rowOff>
    </xdr:from>
    <xdr:to>
      <xdr:col>18</xdr:col>
      <xdr:colOff>259472</xdr:colOff>
      <xdr:row>495</xdr:row>
      <xdr:rowOff>3574090</xdr:rowOff>
    </xdr:to>
    <xdr:pic>
      <xdr:nvPicPr>
        <xdr:cNvPr id="494" name="Рисунок 493">
          <a:extLst>
            <a:ext uri="{FF2B5EF4-FFF2-40B4-BE49-F238E27FC236}">
              <a16:creationId xmlns:a16="http://schemas.microsoft.com/office/drawing/2014/main" id="{47716776-23A1-4F7E-9ABD-134F9F537420}"/>
            </a:ext>
          </a:extLst>
        </xdr:cNvPr>
        <xdr:cNvPicPr>
          <a:picLocks noChangeAspect="1"/>
        </xdr:cNvPicPr>
      </xdr:nvPicPr>
      <xdr:blipFill>
        <a:blip xmlns:r="http://schemas.openxmlformats.org/officeDocument/2006/relationships" r:embed="rId493"/>
        <a:stretch>
          <a:fillRect/>
        </a:stretch>
      </xdr:blipFill>
      <xdr:spPr>
        <a:xfrm>
          <a:off x="16135350" y="1410671550"/>
          <a:ext cx="4526672" cy="3574090"/>
        </a:xfrm>
        <a:prstGeom prst="rect">
          <a:avLst/>
        </a:prstGeom>
      </xdr:spPr>
    </xdr:pic>
    <xdr:clientData/>
  </xdr:twoCellAnchor>
  <xdr:twoCellAnchor editAs="oneCell">
    <xdr:from>
      <xdr:col>11</xdr:col>
      <xdr:colOff>0</xdr:colOff>
      <xdr:row>496</xdr:row>
      <xdr:rowOff>0</xdr:rowOff>
    </xdr:from>
    <xdr:to>
      <xdr:col>19</xdr:col>
      <xdr:colOff>427180</xdr:colOff>
      <xdr:row>496</xdr:row>
      <xdr:rowOff>1966130</xdr:rowOff>
    </xdr:to>
    <xdr:pic>
      <xdr:nvPicPr>
        <xdr:cNvPr id="496" name="Рисунок 495">
          <a:extLst>
            <a:ext uri="{FF2B5EF4-FFF2-40B4-BE49-F238E27FC236}">
              <a16:creationId xmlns:a16="http://schemas.microsoft.com/office/drawing/2014/main" id="{5D9B0DBE-089A-4519-9F1F-33BF251D01D2}"/>
            </a:ext>
          </a:extLst>
        </xdr:cNvPr>
        <xdr:cNvPicPr>
          <a:picLocks noChangeAspect="1"/>
        </xdr:cNvPicPr>
      </xdr:nvPicPr>
      <xdr:blipFill>
        <a:blip xmlns:r="http://schemas.openxmlformats.org/officeDocument/2006/relationships" r:embed="rId494"/>
        <a:stretch>
          <a:fillRect/>
        </a:stretch>
      </xdr:blipFill>
      <xdr:spPr>
        <a:xfrm>
          <a:off x="16135350" y="1414348200"/>
          <a:ext cx="5303980" cy="1966130"/>
        </a:xfrm>
        <a:prstGeom prst="rect">
          <a:avLst/>
        </a:prstGeom>
      </xdr:spPr>
    </xdr:pic>
    <xdr:clientData/>
  </xdr:twoCellAnchor>
  <xdr:twoCellAnchor editAs="oneCell">
    <xdr:from>
      <xdr:col>11</xdr:col>
      <xdr:colOff>0</xdr:colOff>
      <xdr:row>497</xdr:row>
      <xdr:rowOff>0</xdr:rowOff>
    </xdr:from>
    <xdr:to>
      <xdr:col>19</xdr:col>
      <xdr:colOff>328111</xdr:colOff>
      <xdr:row>497</xdr:row>
      <xdr:rowOff>1546994</xdr:rowOff>
    </xdr:to>
    <xdr:pic>
      <xdr:nvPicPr>
        <xdr:cNvPr id="497" name="Рисунок 496">
          <a:extLst>
            <a:ext uri="{FF2B5EF4-FFF2-40B4-BE49-F238E27FC236}">
              <a16:creationId xmlns:a16="http://schemas.microsoft.com/office/drawing/2014/main" id="{B1EAE429-1D25-48DD-AFBC-941E00287C06}"/>
            </a:ext>
          </a:extLst>
        </xdr:cNvPr>
        <xdr:cNvPicPr>
          <a:picLocks noChangeAspect="1"/>
        </xdr:cNvPicPr>
      </xdr:nvPicPr>
      <xdr:blipFill>
        <a:blip xmlns:r="http://schemas.openxmlformats.org/officeDocument/2006/relationships" r:embed="rId495"/>
        <a:stretch>
          <a:fillRect/>
        </a:stretch>
      </xdr:blipFill>
      <xdr:spPr>
        <a:xfrm>
          <a:off x="16135350" y="1416462750"/>
          <a:ext cx="5204911" cy="1546994"/>
        </a:xfrm>
        <a:prstGeom prst="rect">
          <a:avLst/>
        </a:prstGeom>
      </xdr:spPr>
    </xdr:pic>
    <xdr:clientData/>
  </xdr:twoCellAnchor>
  <xdr:twoCellAnchor editAs="oneCell">
    <xdr:from>
      <xdr:col>11</xdr:col>
      <xdr:colOff>0</xdr:colOff>
      <xdr:row>498</xdr:row>
      <xdr:rowOff>0</xdr:rowOff>
    </xdr:from>
    <xdr:to>
      <xdr:col>18</xdr:col>
      <xdr:colOff>571919</xdr:colOff>
      <xdr:row>498</xdr:row>
      <xdr:rowOff>1958510</xdr:rowOff>
    </xdr:to>
    <xdr:pic>
      <xdr:nvPicPr>
        <xdr:cNvPr id="498" name="Рисунок 497">
          <a:extLst>
            <a:ext uri="{FF2B5EF4-FFF2-40B4-BE49-F238E27FC236}">
              <a16:creationId xmlns:a16="http://schemas.microsoft.com/office/drawing/2014/main" id="{D8B318C3-47B6-4AD8-9B00-A3BF712E6A47}"/>
            </a:ext>
          </a:extLst>
        </xdr:cNvPr>
        <xdr:cNvPicPr>
          <a:picLocks noChangeAspect="1"/>
        </xdr:cNvPicPr>
      </xdr:nvPicPr>
      <xdr:blipFill>
        <a:blip xmlns:r="http://schemas.openxmlformats.org/officeDocument/2006/relationships" r:embed="rId496"/>
        <a:stretch>
          <a:fillRect/>
        </a:stretch>
      </xdr:blipFill>
      <xdr:spPr>
        <a:xfrm>
          <a:off x="16135350" y="1418177250"/>
          <a:ext cx="4839119" cy="1958510"/>
        </a:xfrm>
        <a:prstGeom prst="rect">
          <a:avLst/>
        </a:prstGeom>
      </xdr:spPr>
    </xdr:pic>
    <xdr:clientData/>
  </xdr:twoCellAnchor>
  <xdr:twoCellAnchor editAs="oneCell">
    <xdr:from>
      <xdr:col>11</xdr:col>
      <xdr:colOff>0</xdr:colOff>
      <xdr:row>499</xdr:row>
      <xdr:rowOff>0</xdr:rowOff>
    </xdr:from>
    <xdr:to>
      <xdr:col>19</xdr:col>
      <xdr:colOff>206180</xdr:colOff>
      <xdr:row>499</xdr:row>
      <xdr:rowOff>3375953</xdr:rowOff>
    </xdr:to>
    <xdr:pic>
      <xdr:nvPicPr>
        <xdr:cNvPr id="499" name="Рисунок 498">
          <a:extLst>
            <a:ext uri="{FF2B5EF4-FFF2-40B4-BE49-F238E27FC236}">
              <a16:creationId xmlns:a16="http://schemas.microsoft.com/office/drawing/2014/main" id="{65F80379-15F6-4167-A813-559A29B7B450}"/>
            </a:ext>
          </a:extLst>
        </xdr:cNvPr>
        <xdr:cNvPicPr>
          <a:picLocks noChangeAspect="1"/>
        </xdr:cNvPicPr>
      </xdr:nvPicPr>
      <xdr:blipFill>
        <a:blip xmlns:r="http://schemas.openxmlformats.org/officeDocument/2006/relationships" r:embed="rId497"/>
        <a:stretch>
          <a:fillRect/>
        </a:stretch>
      </xdr:blipFill>
      <xdr:spPr>
        <a:xfrm>
          <a:off x="16135350" y="1420272750"/>
          <a:ext cx="5082980" cy="3375953"/>
        </a:xfrm>
        <a:prstGeom prst="rect">
          <a:avLst/>
        </a:prstGeom>
      </xdr:spPr>
    </xdr:pic>
    <xdr:clientData/>
  </xdr:twoCellAnchor>
  <xdr:twoCellAnchor editAs="oneCell">
    <xdr:from>
      <xdr:col>11</xdr:col>
      <xdr:colOff>0</xdr:colOff>
      <xdr:row>500</xdr:row>
      <xdr:rowOff>0</xdr:rowOff>
    </xdr:from>
    <xdr:to>
      <xdr:col>18</xdr:col>
      <xdr:colOff>427127</xdr:colOff>
      <xdr:row>500</xdr:row>
      <xdr:rowOff>2270957</xdr:rowOff>
    </xdr:to>
    <xdr:pic>
      <xdr:nvPicPr>
        <xdr:cNvPr id="500" name="Рисунок 499">
          <a:extLst>
            <a:ext uri="{FF2B5EF4-FFF2-40B4-BE49-F238E27FC236}">
              <a16:creationId xmlns:a16="http://schemas.microsoft.com/office/drawing/2014/main" id="{C9E3331D-0903-446C-8D1B-D6AED0D114DA}"/>
            </a:ext>
          </a:extLst>
        </xdr:cNvPr>
        <xdr:cNvPicPr>
          <a:picLocks noChangeAspect="1"/>
        </xdr:cNvPicPr>
      </xdr:nvPicPr>
      <xdr:blipFill>
        <a:blip xmlns:r="http://schemas.openxmlformats.org/officeDocument/2006/relationships" r:embed="rId498"/>
        <a:stretch>
          <a:fillRect/>
        </a:stretch>
      </xdr:blipFill>
      <xdr:spPr>
        <a:xfrm>
          <a:off x="16135350" y="1423682700"/>
          <a:ext cx="4694327" cy="2270957"/>
        </a:xfrm>
        <a:prstGeom prst="rect">
          <a:avLst/>
        </a:prstGeom>
      </xdr:spPr>
    </xdr:pic>
    <xdr:clientData/>
  </xdr:twoCellAnchor>
  <xdr:twoCellAnchor editAs="oneCell">
    <xdr:from>
      <xdr:col>11</xdr:col>
      <xdr:colOff>0</xdr:colOff>
      <xdr:row>501</xdr:row>
      <xdr:rowOff>0</xdr:rowOff>
    </xdr:from>
    <xdr:to>
      <xdr:col>19</xdr:col>
      <xdr:colOff>259525</xdr:colOff>
      <xdr:row>501</xdr:row>
      <xdr:rowOff>1973751</xdr:rowOff>
    </xdr:to>
    <xdr:pic>
      <xdr:nvPicPr>
        <xdr:cNvPr id="501" name="Рисунок 500">
          <a:extLst>
            <a:ext uri="{FF2B5EF4-FFF2-40B4-BE49-F238E27FC236}">
              <a16:creationId xmlns:a16="http://schemas.microsoft.com/office/drawing/2014/main" id="{0E0D85C5-9DE2-40F1-9CE5-7FAA73BF8098}"/>
            </a:ext>
          </a:extLst>
        </xdr:cNvPr>
        <xdr:cNvPicPr>
          <a:picLocks noChangeAspect="1"/>
        </xdr:cNvPicPr>
      </xdr:nvPicPr>
      <xdr:blipFill>
        <a:blip xmlns:r="http://schemas.openxmlformats.org/officeDocument/2006/relationships" r:embed="rId499"/>
        <a:stretch>
          <a:fillRect/>
        </a:stretch>
      </xdr:blipFill>
      <xdr:spPr>
        <a:xfrm>
          <a:off x="16135350" y="1426044900"/>
          <a:ext cx="5136325" cy="1973751"/>
        </a:xfrm>
        <a:prstGeom prst="rect">
          <a:avLst/>
        </a:prstGeom>
      </xdr:spPr>
    </xdr:pic>
    <xdr:clientData/>
  </xdr:twoCellAnchor>
  <xdr:twoCellAnchor editAs="oneCell">
    <xdr:from>
      <xdr:col>11</xdr:col>
      <xdr:colOff>0</xdr:colOff>
      <xdr:row>502</xdr:row>
      <xdr:rowOff>0</xdr:rowOff>
    </xdr:from>
    <xdr:to>
      <xdr:col>15</xdr:col>
      <xdr:colOff>411727</xdr:colOff>
      <xdr:row>502</xdr:row>
      <xdr:rowOff>2408129</xdr:rowOff>
    </xdr:to>
    <xdr:pic>
      <xdr:nvPicPr>
        <xdr:cNvPr id="502" name="Рисунок 501">
          <a:extLst>
            <a:ext uri="{FF2B5EF4-FFF2-40B4-BE49-F238E27FC236}">
              <a16:creationId xmlns:a16="http://schemas.microsoft.com/office/drawing/2014/main" id="{D4F3E9C6-5D04-489B-99C4-7E56549EB401}"/>
            </a:ext>
          </a:extLst>
        </xdr:cNvPr>
        <xdr:cNvPicPr>
          <a:picLocks noChangeAspect="1"/>
        </xdr:cNvPicPr>
      </xdr:nvPicPr>
      <xdr:blipFill>
        <a:blip xmlns:r="http://schemas.openxmlformats.org/officeDocument/2006/relationships" r:embed="rId500"/>
        <a:stretch>
          <a:fillRect/>
        </a:stretch>
      </xdr:blipFill>
      <xdr:spPr>
        <a:xfrm>
          <a:off x="16135350" y="1428292800"/>
          <a:ext cx="2850127" cy="2408129"/>
        </a:xfrm>
        <a:prstGeom prst="rect">
          <a:avLst/>
        </a:prstGeom>
      </xdr:spPr>
    </xdr:pic>
    <xdr:clientData/>
  </xdr:twoCellAnchor>
  <xdr:twoCellAnchor editAs="oneCell">
    <xdr:from>
      <xdr:col>11</xdr:col>
      <xdr:colOff>0</xdr:colOff>
      <xdr:row>503</xdr:row>
      <xdr:rowOff>0</xdr:rowOff>
    </xdr:from>
    <xdr:to>
      <xdr:col>19</xdr:col>
      <xdr:colOff>541490</xdr:colOff>
      <xdr:row>503</xdr:row>
      <xdr:rowOff>3657917</xdr:rowOff>
    </xdr:to>
    <xdr:pic>
      <xdr:nvPicPr>
        <xdr:cNvPr id="503" name="Рисунок 502">
          <a:extLst>
            <a:ext uri="{FF2B5EF4-FFF2-40B4-BE49-F238E27FC236}">
              <a16:creationId xmlns:a16="http://schemas.microsoft.com/office/drawing/2014/main" id="{DAB216CE-2694-4FC9-9D95-60584E800A31}"/>
            </a:ext>
          </a:extLst>
        </xdr:cNvPr>
        <xdr:cNvPicPr>
          <a:picLocks noChangeAspect="1"/>
        </xdr:cNvPicPr>
      </xdr:nvPicPr>
      <xdr:blipFill>
        <a:blip xmlns:r="http://schemas.openxmlformats.org/officeDocument/2006/relationships" r:embed="rId501"/>
        <a:stretch>
          <a:fillRect/>
        </a:stretch>
      </xdr:blipFill>
      <xdr:spPr>
        <a:xfrm>
          <a:off x="16135350" y="1430959800"/>
          <a:ext cx="5418290" cy="3657917"/>
        </a:xfrm>
        <a:prstGeom prst="rect">
          <a:avLst/>
        </a:prstGeom>
      </xdr:spPr>
    </xdr:pic>
    <xdr:clientData/>
  </xdr:twoCellAnchor>
  <xdr:twoCellAnchor editAs="oneCell">
    <xdr:from>
      <xdr:col>11</xdr:col>
      <xdr:colOff>0</xdr:colOff>
      <xdr:row>504</xdr:row>
      <xdr:rowOff>0</xdr:rowOff>
    </xdr:from>
    <xdr:to>
      <xdr:col>17</xdr:col>
      <xdr:colOff>594728</xdr:colOff>
      <xdr:row>504</xdr:row>
      <xdr:rowOff>3215919</xdr:rowOff>
    </xdr:to>
    <xdr:pic>
      <xdr:nvPicPr>
        <xdr:cNvPr id="504" name="Рисунок 503">
          <a:extLst>
            <a:ext uri="{FF2B5EF4-FFF2-40B4-BE49-F238E27FC236}">
              <a16:creationId xmlns:a16="http://schemas.microsoft.com/office/drawing/2014/main" id="{AF28142B-6BE6-4690-8615-02E9CF4CBB4B}"/>
            </a:ext>
          </a:extLst>
        </xdr:cNvPr>
        <xdr:cNvPicPr>
          <a:picLocks noChangeAspect="1"/>
        </xdr:cNvPicPr>
      </xdr:nvPicPr>
      <xdr:blipFill>
        <a:blip xmlns:r="http://schemas.openxmlformats.org/officeDocument/2006/relationships" r:embed="rId502"/>
        <a:stretch>
          <a:fillRect/>
        </a:stretch>
      </xdr:blipFill>
      <xdr:spPr>
        <a:xfrm>
          <a:off x="16135350" y="1434769800"/>
          <a:ext cx="4252328" cy="3215919"/>
        </a:xfrm>
        <a:prstGeom prst="rect">
          <a:avLst/>
        </a:prstGeom>
      </xdr:spPr>
    </xdr:pic>
    <xdr:clientData/>
  </xdr:twoCellAnchor>
  <xdr:twoCellAnchor editAs="oneCell">
    <xdr:from>
      <xdr:col>11</xdr:col>
      <xdr:colOff>0</xdr:colOff>
      <xdr:row>505</xdr:row>
      <xdr:rowOff>0</xdr:rowOff>
    </xdr:from>
    <xdr:to>
      <xdr:col>17</xdr:col>
      <xdr:colOff>335626</xdr:colOff>
      <xdr:row>505</xdr:row>
      <xdr:rowOff>3124471</xdr:rowOff>
    </xdr:to>
    <xdr:pic>
      <xdr:nvPicPr>
        <xdr:cNvPr id="505" name="Рисунок 504">
          <a:extLst>
            <a:ext uri="{FF2B5EF4-FFF2-40B4-BE49-F238E27FC236}">
              <a16:creationId xmlns:a16="http://schemas.microsoft.com/office/drawing/2014/main" id="{21F374FC-1A67-4098-ABED-95B7B3B95FB6}"/>
            </a:ext>
          </a:extLst>
        </xdr:cNvPr>
        <xdr:cNvPicPr>
          <a:picLocks noChangeAspect="1"/>
        </xdr:cNvPicPr>
      </xdr:nvPicPr>
      <xdr:blipFill>
        <a:blip xmlns:r="http://schemas.openxmlformats.org/officeDocument/2006/relationships" r:embed="rId503"/>
        <a:stretch>
          <a:fillRect/>
        </a:stretch>
      </xdr:blipFill>
      <xdr:spPr>
        <a:xfrm>
          <a:off x="16135350" y="1438084500"/>
          <a:ext cx="3993226" cy="3124471"/>
        </a:xfrm>
        <a:prstGeom prst="rect">
          <a:avLst/>
        </a:prstGeom>
      </xdr:spPr>
    </xdr:pic>
    <xdr:clientData/>
  </xdr:twoCellAnchor>
  <xdr:twoCellAnchor editAs="oneCell">
    <xdr:from>
      <xdr:col>11</xdr:col>
      <xdr:colOff>0</xdr:colOff>
      <xdr:row>506</xdr:row>
      <xdr:rowOff>0</xdr:rowOff>
    </xdr:from>
    <xdr:to>
      <xdr:col>18</xdr:col>
      <xdr:colOff>137542</xdr:colOff>
      <xdr:row>506</xdr:row>
      <xdr:rowOff>3360711</xdr:rowOff>
    </xdr:to>
    <xdr:pic>
      <xdr:nvPicPr>
        <xdr:cNvPr id="506" name="Рисунок 505">
          <a:extLst>
            <a:ext uri="{FF2B5EF4-FFF2-40B4-BE49-F238E27FC236}">
              <a16:creationId xmlns:a16="http://schemas.microsoft.com/office/drawing/2014/main" id="{0DBF81FF-B9C2-4124-9282-1FFEE979DBAD}"/>
            </a:ext>
          </a:extLst>
        </xdr:cNvPr>
        <xdr:cNvPicPr>
          <a:picLocks noChangeAspect="1"/>
        </xdr:cNvPicPr>
      </xdr:nvPicPr>
      <xdr:blipFill>
        <a:blip xmlns:r="http://schemas.openxmlformats.org/officeDocument/2006/relationships" r:embed="rId504"/>
        <a:stretch>
          <a:fillRect/>
        </a:stretch>
      </xdr:blipFill>
      <xdr:spPr>
        <a:xfrm>
          <a:off x="16135350" y="1441361100"/>
          <a:ext cx="4404742" cy="3360711"/>
        </a:xfrm>
        <a:prstGeom prst="rect">
          <a:avLst/>
        </a:prstGeom>
      </xdr:spPr>
    </xdr:pic>
    <xdr:clientData/>
  </xdr:twoCellAnchor>
  <xdr:twoCellAnchor editAs="oneCell">
    <xdr:from>
      <xdr:col>11</xdr:col>
      <xdr:colOff>0</xdr:colOff>
      <xdr:row>507</xdr:row>
      <xdr:rowOff>0</xdr:rowOff>
    </xdr:from>
    <xdr:to>
      <xdr:col>17</xdr:col>
      <xdr:colOff>549005</xdr:colOff>
      <xdr:row>507</xdr:row>
      <xdr:rowOff>2918713</xdr:rowOff>
    </xdr:to>
    <xdr:pic>
      <xdr:nvPicPr>
        <xdr:cNvPr id="507" name="Рисунок 506">
          <a:extLst>
            <a:ext uri="{FF2B5EF4-FFF2-40B4-BE49-F238E27FC236}">
              <a16:creationId xmlns:a16="http://schemas.microsoft.com/office/drawing/2014/main" id="{9E0B3EAE-79EC-4D4D-99EB-210FFC59BD48}"/>
            </a:ext>
          </a:extLst>
        </xdr:cNvPr>
        <xdr:cNvPicPr>
          <a:picLocks noChangeAspect="1"/>
        </xdr:cNvPicPr>
      </xdr:nvPicPr>
      <xdr:blipFill>
        <a:blip xmlns:r="http://schemas.openxmlformats.org/officeDocument/2006/relationships" r:embed="rId505"/>
        <a:stretch>
          <a:fillRect/>
        </a:stretch>
      </xdr:blipFill>
      <xdr:spPr>
        <a:xfrm>
          <a:off x="16135350" y="1444828200"/>
          <a:ext cx="4206605" cy="2918713"/>
        </a:xfrm>
        <a:prstGeom prst="rect">
          <a:avLst/>
        </a:prstGeom>
      </xdr:spPr>
    </xdr:pic>
    <xdr:clientData/>
  </xdr:twoCellAnchor>
  <xdr:twoCellAnchor editAs="oneCell">
    <xdr:from>
      <xdr:col>11</xdr:col>
      <xdr:colOff>0</xdr:colOff>
      <xdr:row>508</xdr:row>
      <xdr:rowOff>0</xdr:rowOff>
    </xdr:from>
    <xdr:to>
      <xdr:col>19</xdr:col>
      <xdr:colOff>213801</xdr:colOff>
      <xdr:row>508</xdr:row>
      <xdr:rowOff>2042337</xdr:rowOff>
    </xdr:to>
    <xdr:pic>
      <xdr:nvPicPr>
        <xdr:cNvPr id="508" name="Рисунок 507">
          <a:extLst>
            <a:ext uri="{FF2B5EF4-FFF2-40B4-BE49-F238E27FC236}">
              <a16:creationId xmlns:a16="http://schemas.microsoft.com/office/drawing/2014/main" id="{08C1B016-AA16-485E-AD55-F7D906BF6945}"/>
            </a:ext>
          </a:extLst>
        </xdr:cNvPr>
        <xdr:cNvPicPr>
          <a:picLocks noChangeAspect="1"/>
        </xdr:cNvPicPr>
      </xdr:nvPicPr>
      <xdr:blipFill>
        <a:blip xmlns:r="http://schemas.openxmlformats.org/officeDocument/2006/relationships" r:embed="rId506"/>
        <a:stretch>
          <a:fillRect/>
        </a:stretch>
      </xdr:blipFill>
      <xdr:spPr>
        <a:xfrm>
          <a:off x="16135350" y="1447895250"/>
          <a:ext cx="5090601" cy="2042337"/>
        </a:xfrm>
        <a:prstGeom prst="rect">
          <a:avLst/>
        </a:prstGeom>
      </xdr:spPr>
    </xdr:pic>
    <xdr:clientData/>
  </xdr:twoCellAnchor>
  <xdr:twoCellAnchor editAs="oneCell">
    <xdr:from>
      <xdr:col>11</xdr:col>
      <xdr:colOff>0</xdr:colOff>
      <xdr:row>509</xdr:row>
      <xdr:rowOff>0</xdr:rowOff>
    </xdr:from>
    <xdr:to>
      <xdr:col>19</xdr:col>
      <xdr:colOff>282387</xdr:colOff>
      <xdr:row>509</xdr:row>
      <xdr:rowOff>1928027</xdr:rowOff>
    </xdr:to>
    <xdr:pic>
      <xdr:nvPicPr>
        <xdr:cNvPr id="509" name="Рисунок 508">
          <a:extLst>
            <a:ext uri="{FF2B5EF4-FFF2-40B4-BE49-F238E27FC236}">
              <a16:creationId xmlns:a16="http://schemas.microsoft.com/office/drawing/2014/main" id="{A86624F9-599B-422E-8CD2-324329D8F435}"/>
            </a:ext>
          </a:extLst>
        </xdr:cNvPr>
        <xdr:cNvPicPr>
          <a:picLocks noChangeAspect="1"/>
        </xdr:cNvPicPr>
      </xdr:nvPicPr>
      <xdr:blipFill>
        <a:blip xmlns:r="http://schemas.openxmlformats.org/officeDocument/2006/relationships" r:embed="rId507"/>
        <a:stretch>
          <a:fillRect/>
        </a:stretch>
      </xdr:blipFill>
      <xdr:spPr>
        <a:xfrm>
          <a:off x="16135350" y="1450143150"/>
          <a:ext cx="5159187" cy="1928027"/>
        </a:xfrm>
        <a:prstGeom prst="rect">
          <a:avLst/>
        </a:prstGeom>
      </xdr:spPr>
    </xdr:pic>
    <xdr:clientData/>
  </xdr:twoCellAnchor>
  <xdr:twoCellAnchor editAs="oneCell">
    <xdr:from>
      <xdr:col>11</xdr:col>
      <xdr:colOff>69908</xdr:colOff>
      <xdr:row>510</xdr:row>
      <xdr:rowOff>57150</xdr:rowOff>
    </xdr:from>
    <xdr:to>
      <xdr:col>19</xdr:col>
      <xdr:colOff>465523</xdr:colOff>
      <xdr:row>510</xdr:row>
      <xdr:rowOff>3009900</xdr:rowOff>
    </xdr:to>
    <xdr:pic>
      <xdr:nvPicPr>
        <xdr:cNvPr id="510" name="Рисунок 509">
          <a:extLst>
            <a:ext uri="{FF2B5EF4-FFF2-40B4-BE49-F238E27FC236}">
              <a16:creationId xmlns:a16="http://schemas.microsoft.com/office/drawing/2014/main" id="{57ABB4FC-0475-4E4E-8640-2CBB156CA142}"/>
            </a:ext>
          </a:extLst>
        </xdr:cNvPr>
        <xdr:cNvPicPr>
          <a:picLocks noChangeAspect="1"/>
        </xdr:cNvPicPr>
      </xdr:nvPicPr>
      <xdr:blipFill>
        <a:blip xmlns:r="http://schemas.openxmlformats.org/officeDocument/2006/relationships" r:embed="rId508"/>
        <a:stretch>
          <a:fillRect/>
        </a:stretch>
      </xdr:blipFill>
      <xdr:spPr>
        <a:xfrm>
          <a:off x="16205258" y="1452352950"/>
          <a:ext cx="5272415" cy="2952750"/>
        </a:xfrm>
        <a:prstGeom prst="rect">
          <a:avLst/>
        </a:prstGeom>
      </xdr:spPr>
    </xdr:pic>
    <xdr:clientData/>
  </xdr:twoCellAnchor>
  <xdr:twoCellAnchor editAs="oneCell">
    <xdr:from>
      <xdr:col>11</xdr:col>
      <xdr:colOff>0</xdr:colOff>
      <xdr:row>511</xdr:row>
      <xdr:rowOff>0</xdr:rowOff>
    </xdr:from>
    <xdr:to>
      <xdr:col>18</xdr:col>
      <xdr:colOff>594781</xdr:colOff>
      <xdr:row>511</xdr:row>
      <xdr:rowOff>3452159</xdr:rowOff>
    </xdr:to>
    <xdr:pic>
      <xdr:nvPicPr>
        <xdr:cNvPr id="511" name="Рисунок 510">
          <a:extLst>
            <a:ext uri="{FF2B5EF4-FFF2-40B4-BE49-F238E27FC236}">
              <a16:creationId xmlns:a16="http://schemas.microsoft.com/office/drawing/2014/main" id="{D1D8E962-DD60-4DD1-88F8-F483791C0372}"/>
            </a:ext>
          </a:extLst>
        </xdr:cNvPr>
        <xdr:cNvPicPr>
          <a:picLocks noChangeAspect="1"/>
        </xdr:cNvPicPr>
      </xdr:nvPicPr>
      <xdr:blipFill>
        <a:blip xmlns:r="http://schemas.openxmlformats.org/officeDocument/2006/relationships" r:embed="rId509"/>
        <a:stretch>
          <a:fillRect/>
        </a:stretch>
      </xdr:blipFill>
      <xdr:spPr>
        <a:xfrm>
          <a:off x="16135350" y="1455420000"/>
          <a:ext cx="4861981" cy="3452159"/>
        </a:xfrm>
        <a:prstGeom prst="rect">
          <a:avLst/>
        </a:prstGeom>
      </xdr:spPr>
    </xdr:pic>
    <xdr:clientData/>
  </xdr:twoCellAnchor>
  <xdr:twoCellAnchor editAs="oneCell">
    <xdr:from>
      <xdr:col>11</xdr:col>
      <xdr:colOff>0</xdr:colOff>
      <xdr:row>512</xdr:row>
      <xdr:rowOff>0</xdr:rowOff>
    </xdr:from>
    <xdr:to>
      <xdr:col>19</xdr:col>
      <xdr:colOff>251904</xdr:colOff>
      <xdr:row>512</xdr:row>
      <xdr:rowOff>2949196</xdr:rowOff>
    </xdr:to>
    <xdr:pic>
      <xdr:nvPicPr>
        <xdr:cNvPr id="512" name="Рисунок 511">
          <a:extLst>
            <a:ext uri="{FF2B5EF4-FFF2-40B4-BE49-F238E27FC236}">
              <a16:creationId xmlns:a16="http://schemas.microsoft.com/office/drawing/2014/main" id="{AAA13AE9-73B1-4E0F-83B8-306A151C4A36}"/>
            </a:ext>
          </a:extLst>
        </xdr:cNvPr>
        <xdr:cNvPicPr>
          <a:picLocks noChangeAspect="1"/>
        </xdr:cNvPicPr>
      </xdr:nvPicPr>
      <xdr:blipFill>
        <a:blip xmlns:r="http://schemas.openxmlformats.org/officeDocument/2006/relationships" r:embed="rId510"/>
        <a:stretch>
          <a:fillRect/>
        </a:stretch>
      </xdr:blipFill>
      <xdr:spPr>
        <a:xfrm>
          <a:off x="16135350" y="1459134750"/>
          <a:ext cx="5128704" cy="2949196"/>
        </a:xfrm>
        <a:prstGeom prst="rect">
          <a:avLst/>
        </a:prstGeom>
      </xdr:spPr>
    </xdr:pic>
    <xdr:clientData/>
  </xdr:twoCellAnchor>
  <xdr:twoCellAnchor editAs="oneCell">
    <xdr:from>
      <xdr:col>11</xdr:col>
      <xdr:colOff>0</xdr:colOff>
      <xdr:row>513</xdr:row>
      <xdr:rowOff>0</xdr:rowOff>
    </xdr:from>
    <xdr:to>
      <xdr:col>13</xdr:col>
      <xdr:colOff>327794</xdr:colOff>
      <xdr:row>513</xdr:row>
      <xdr:rowOff>4541914</xdr:rowOff>
    </xdr:to>
    <xdr:pic>
      <xdr:nvPicPr>
        <xdr:cNvPr id="513" name="Рисунок 512">
          <a:extLst>
            <a:ext uri="{FF2B5EF4-FFF2-40B4-BE49-F238E27FC236}">
              <a16:creationId xmlns:a16="http://schemas.microsoft.com/office/drawing/2014/main" id="{FE831A0E-91CE-400B-9623-663E777247B8}"/>
            </a:ext>
          </a:extLst>
        </xdr:cNvPr>
        <xdr:cNvPicPr>
          <a:picLocks noChangeAspect="1"/>
        </xdr:cNvPicPr>
      </xdr:nvPicPr>
      <xdr:blipFill>
        <a:blip xmlns:r="http://schemas.openxmlformats.org/officeDocument/2006/relationships" r:embed="rId511"/>
        <a:stretch>
          <a:fillRect/>
        </a:stretch>
      </xdr:blipFill>
      <xdr:spPr>
        <a:xfrm>
          <a:off x="16135350" y="1462125600"/>
          <a:ext cx="1546994" cy="4541914"/>
        </a:xfrm>
        <a:prstGeom prst="rect">
          <a:avLst/>
        </a:prstGeom>
      </xdr:spPr>
    </xdr:pic>
    <xdr:clientData/>
  </xdr:twoCellAnchor>
  <xdr:twoCellAnchor editAs="oneCell">
    <xdr:from>
      <xdr:col>11</xdr:col>
      <xdr:colOff>0</xdr:colOff>
      <xdr:row>514</xdr:row>
      <xdr:rowOff>0</xdr:rowOff>
    </xdr:from>
    <xdr:to>
      <xdr:col>16</xdr:col>
      <xdr:colOff>564193</xdr:colOff>
      <xdr:row>514</xdr:row>
      <xdr:rowOff>2575783</xdr:rowOff>
    </xdr:to>
    <xdr:pic>
      <xdr:nvPicPr>
        <xdr:cNvPr id="514" name="Рисунок 513">
          <a:extLst>
            <a:ext uri="{FF2B5EF4-FFF2-40B4-BE49-F238E27FC236}">
              <a16:creationId xmlns:a16="http://schemas.microsoft.com/office/drawing/2014/main" id="{981776B9-DCB1-4ADE-AE99-1161B7A7A275}"/>
            </a:ext>
          </a:extLst>
        </xdr:cNvPr>
        <xdr:cNvPicPr>
          <a:picLocks noChangeAspect="1"/>
        </xdr:cNvPicPr>
      </xdr:nvPicPr>
      <xdr:blipFill>
        <a:blip xmlns:r="http://schemas.openxmlformats.org/officeDocument/2006/relationships" r:embed="rId512"/>
        <a:stretch>
          <a:fillRect/>
        </a:stretch>
      </xdr:blipFill>
      <xdr:spPr>
        <a:xfrm>
          <a:off x="16135350" y="1466754750"/>
          <a:ext cx="3612193" cy="2575783"/>
        </a:xfrm>
        <a:prstGeom prst="rect">
          <a:avLst/>
        </a:prstGeom>
      </xdr:spPr>
    </xdr:pic>
    <xdr:clientData/>
  </xdr:twoCellAnchor>
  <xdr:twoCellAnchor editAs="oneCell">
    <xdr:from>
      <xdr:col>11</xdr:col>
      <xdr:colOff>0</xdr:colOff>
      <xdr:row>515</xdr:row>
      <xdr:rowOff>0</xdr:rowOff>
    </xdr:from>
    <xdr:to>
      <xdr:col>19</xdr:col>
      <xdr:colOff>91871</xdr:colOff>
      <xdr:row>515</xdr:row>
      <xdr:rowOff>2888230</xdr:rowOff>
    </xdr:to>
    <xdr:pic>
      <xdr:nvPicPr>
        <xdr:cNvPr id="515" name="Рисунок 514">
          <a:extLst>
            <a:ext uri="{FF2B5EF4-FFF2-40B4-BE49-F238E27FC236}">
              <a16:creationId xmlns:a16="http://schemas.microsoft.com/office/drawing/2014/main" id="{86BD3518-6206-4E31-B056-A48DE044FE86}"/>
            </a:ext>
          </a:extLst>
        </xdr:cNvPr>
        <xdr:cNvPicPr>
          <a:picLocks noChangeAspect="1"/>
        </xdr:cNvPicPr>
      </xdr:nvPicPr>
      <xdr:blipFill>
        <a:blip xmlns:r="http://schemas.openxmlformats.org/officeDocument/2006/relationships" r:embed="rId513"/>
        <a:stretch>
          <a:fillRect/>
        </a:stretch>
      </xdr:blipFill>
      <xdr:spPr>
        <a:xfrm>
          <a:off x="16135350" y="1469440800"/>
          <a:ext cx="4968671" cy="2888230"/>
        </a:xfrm>
        <a:prstGeom prst="rect">
          <a:avLst/>
        </a:prstGeom>
      </xdr:spPr>
    </xdr:pic>
    <xdr:clientData/>
  </xdr:twoCellAnchor>
  <xdr:twoCellAnchor editAs="oneCell">
    <xdr:from>
      <xdr:col>11</xdr:col>
      <xdr:colOff>0</xdr:colOff>
      <xdr:row>516</xdr:row>
      <xdr:rowOff>0</xdr:rowOff>
    </xdr:from>
    <xdr:to>
      <xdr:col>19</xdr:col>
      <xdr:colOff>244284</xdr:colOff>
      <xdr:row>516</xdr:row>
      <xdr:rowOff>2270957</xdr:rowOff>
    </xdr:to>
    <xdr:pic>
      <xdr:nvPicPr>
        <xdr:cNvPr id="516" name="Рисунок 515">
          <a:extLst>
            <a:ext uri="{FF2B5EF4-FFF2-40B4-BE49-F238E27FC236}">
              <a16:creationId xmlns:a16="http://schemas.microsoft.com/office/drawing/2014/main" id="{4F87F250-B579-4FC6-B5D6-018B67F728F6}"/>
            </a:ext>
          </a:extLst>
        </xdr:cNvPr>
        <xdr:cNvPicPr>
          <a:picLocks noChangeAspect="1"/>
        </xdr:cNvPicPr>
      </xdr:nvPicPr>
      <xdr:blipFill>
        <a:blip xmlns:r="http://schemas.openxmlformats.org/officeDocument/2006/relationships" r:embed="rId514"/>
        <a:stretch>
          <a:fillRect/>
        </a:stretch>
      </xdr:blipFill>
      <xdr:spPr>
        <a:xfrm>
          <a:off x="16135350" y="1472469750"/>
          <a:ext cx="5121084" cy="2270957"/>
        </a:xfrm>
        <a:prstGeom prst="rect">
          <a:avLst/>
        </a:prstGeom>
      </xdr:spPr>
    </xdr:pic>
    <xdr:clientData/>
  </xdr:twoCellAnchor>
  <xdr:twoCellAnchor editAs="oneCell">
    <xdr:from>
      <xdr:col>11</xdr:col>
      <xdr:colOff>0</xdr:colOff>
      <xdr:row>517</xdr:row>
      <xdr:rowOff>0</xdr:rowOff>
    </xdr:from>
    <xdr:to>
      <xdr:col>18</xdr:col>
      <xdr:colOff>564299</xdr:colOff>
      <xdr:row>517</xdr:row>
      <xdr:rowOff>3071126</xdr:rowOff>
    </xdr:to>
    <xdr:pic>
      <xdr:nvPicPr>
        <xdr:cNvPr id="517" name="Рисунок 516">
          <a:extLst>
            <a:ext uri="{FF2B5EF4-FFF2-40B4-BE49-F238E27FC236}">
              <a16:creationId xmlns:a16="http://schemas.microsoft.com/office/drawing/2014/main" id="{87BC9512-01A5-4060-B7DC-75A4569AE4F4}"/>
            </a:ext>
          </a:extLst>
        </xdr:cNvPr>
        <xdr:cNvPicPr>
          <a:picLocks noChangeAspect="1"/>
        </xdr:cNvPicPr>
      </xdr:nvPicPr>
      <xdr:blipFill>
        <a:blip xmlns:r="http://schemas.openxmlformats.org/officeDocument/2006/relationships" r:embed="rId515"/>
        <a:stretch>
          <a:fillRect/>
        </a:stretch>
      </xdr:blipFill>
      <xdr:spPr>
        <a:xfrm>
          <a:off x="16135350" y="1474927200"/>
          <a:ext cx="4831499" cy="3071126"/>
        </a:xfrm>
        <a:prstGeom prst="rect">
          <a:avLst/>
        </a:prstGeom>
      </xdr:spPr>
    </xdr:pic>
    <xdr:clientData/>
  </xdr:twoCellAnchor>
  <xdr:twoCellAnchor editAs="oneCell">
    <xdr:from>
      <xdr:col>11</xdr:col>
      <xdr:colOff>0</xdr:colOff>
      <xdr:row>518</xdr:row>
      <xdr:rowOff>0</xdr:rowOff>
    </xdr:from>
    <xdr:to>
      <xdr:col>19</xdr:col>
      <xdr:colOff>91871</xdr:colOff>
      <xdr:row>518</xdr:row>
      <xdr:rowOff>1539373</xdr:rowOff>
    </xdr:to>
    <xdr:pic>
      <xdr:nvPicPr>
        <xdr:cNvPr id="518" name="Рисунок 517">
          <a:extLst>
            <a:ext uri="{FF2B5EF4-FFF2-40B4-BE49-F238E27FC236}">
              <a16:creationId xmlns:a16="http://schemas.microsoft.com/office/drawing/2014/main" id="{F9F330CF-FCDD-46D9-9928-C5B45BA8C35E}"/>
            </a:ext>
          </a:extLst>
        </xdr:cNvPr>
        <xdr:cNvPicPr>
          <a:picLocks noChangeAspect="1"/>
        </xdr:cNvPicPr>
      </xdr:nvPicPr>
      <xdr:blipFill>
        <a:blip xmlns:r="http://schemas.openxmlformats.org/officeDocument/2006/relationships" r:embed="rId516"/>
        <a:stretch>
          <a:fillRect/>
        </a:stretch>
      </xdr:blipFill>
      <xdr:spPr>
        <a:xfrm>
          <a:off x="16135350" y="1478108550"/>
          <a:ext cx="4968671" cy="1539373"/>
        </a:xfrm>
        <a:prstGeom prst="rect">
          <a:avLst/>
        </a:prstGeom>
      </xdr:spPr>
    </xdr:pic>
    <xdr:clientData/>
  </xdr:twoCellAnchor>
  <xdr:twoCellAnchor editAs="oneCell">
    <xdr:from>
      <xdr:col>11</xdr:col>
      <xdr:colOff>0</xdr:colOff>
      <xdr:row>519</xdr:row>
      <xdr:rowOff>0</xdr:rowOff>
    </xdr:from>
    <xdr:to>
      <xdr:col>18</xdr:col>
      <xdr:colOff>495713</xdr:colOff>
      <xdr:row>519</xdr:row>
      <xdr:rowOff>2278577</xdr:rowOff>
    </xdr:to>
    <xdr:pic>
      <xdr:nvPicPr>
        <xdr:cNvPr id="519" name="Рисунок 518">
          <a:extLst>
            <a:ext uri="{FF2B5EF4-FFF2-40B4-BE49-F238E27FC236}">
              <a16:creationId xmlns:a16="http://schemas.microsoft.com/office/drawing/2014/main" id="{54A08C28-875A-40E1-8C58-68E5D043D392}"/>
            </a:ext>
          </a:extLst>
        </xdr:cNvPr>
        <xdr:cNvPicPr>
          <a:picLocks noChangeAspect="1"/>
        </xdr:cNvPicPr>
      </xdr:nvPicPr>
      <xdr:blipFill>
        <a:blip xmlns:r="http://schemas.openxmlformats.org/officeDocument/2006/relationships" r:embed="rId517"/>
        <a:stretch>
          <a:fillRect/>
        </a:stretch>
      </xdr:blipFill>
      <xdr:spPr>
        <a:xfrm>
          <a:off x="16135350" y="1479918300"/>
          <a:ext cx="4762913" cy="2278577"/>
        </a:xfrm>
        <a:prstGeom prst="rect">
          <a:avLst/>
        </a:prstGeom>
      </xdr:spPr>
    </xdr:pic>
    <xdr:clientData/>
  </xdr:twoCellAnchor>
  <xdr:twoCellAnchor editAs="oneCell">
    <xdr:from>
      <xdr:col>11</xdr:col>
      <xdr:colOff>0</xdr:colOff>
      <xdr:row>520</xdr:row>
      <xdr:rowOff>0</xdr:rowOff>
    </xdr:from>
    <xdr:to>
      <xdr:col>15</xdr:col>
      <xdr:colOff>419348</xdr:colOff>
      <xdr:row>520</xdr:row>
      <xdr:rowOff>2972058</xdr:rowOff>
    </xdr:to>
    <xdr:pic>
      <xdr:nvPicPr>
        <xdr:cNvPr id="520" name="Рисунок 519">
          <a:extLst>
            <a:ext uri="{FF2B5EF4-FFF2-40B4-BE49-F238E27FC236}">
              <a16:creationId xmlns:a16="http://schemas.microsoft.com/office/drawing/2014/main" id="{63EF351A-86A5-4B40-B1FF-C8DED0612F08}"/>
            </a:ext>
          </a:extLst>
        </xdr:cNvPr>
        <xdr:cNvPicPr>
          <a:picLocks noChangeAspect="1"/>
        </xdr:cNvPicPr>
      </xdr:nvPicPr>
      <xdr:blipFill>
        <a:blip xmlns:r="http://schemas.openxmlformats.org/officeDocument/2006/relationships" r:embed="rId518"/>
        <a:stretch>
          <a:fillRect/>
        </a:stretch>
      </xdr:blipFill>
      <xdr:spPr>
        <a:xfrm>
          <a:off x="16135350" y="1482471000"/>
          <a:ext cx="2857748" cy="2972058"/>
        </a:xfrm>
        <a:prstGeom prst="rect">
          <a:avLst/>
        </a:prstGeom>
      </xdr:spPr>
    </xdr:pic>
    <xdr:clientData/>
  </xdr:twoCellAnchor>
  <xdr:twoCellAnchor editAs="oneCell">
    <xdr:from>
      <xdr:col>11</xdr:col>
      <xdr:colOff>0</xdr:colOff>
      <xdr:row>521</xdr:row>
      <xdr:rowOff>0</xdr:rowOff>
    </xdr:from>
    <xdr:to>
      <xdr:col>19</xdr:col>
      <xdr:colOff>69009</xdr:colOff>
      <xdr:row>521</xdr:row>
      <xdr:rowOff>3246401</xdr:rowOff>
    </xdr:to>
    <xdr:pic>
      <xdr:nvPicPr>
        <xdr:cNvPr id="521" name="Рисунок 520">
          <a:extLst>
            <a:ext uri="{FF2B5EF4-FFF2-40B4-BE49-F238E27FC236}">
              <a16:creationId xmlns:a16="http://schemas.microsoft.com/office/drawing/2014/main" id="{1A84FD1C-FADF-4594-B588-35B1BC4ECAA7}"/>
            </a:ext>
          </a:extLst>
        </xdr:cNvPr>
        <xdr:cNvPicPr>
          <a:picLocks noChangeAspect="1"/>
        </xdr:cNvPicPr>
      </xdr:nvPicPr>
      <xdr:blipFill>
        <a:blip xmlns:r="http://schemas.openxmlformats.org/officeDocument/2006/relationships" r:embed="rId519"/>
        <a:stretch>
          <a:fillRect/>
        </a:stretch>
      </xdr:blipFill>
      <xdr:spPr>
        <a:xfrm>
          <a:off x="16135350" y="1485480900"/>
          <a:ext cx="4945809" cy="3246401"/>
        </a:xfrm>
        <a:prstGeom prst="rect">
          <a:avLst/>
        </a:prstGeom>
      </xdr:spPr>
    </xdr:pic>
    <xdr:clientData/>
  </xdr:twoCellAnchor>
  <xdr:twoCellAnchor editAs="oneCell">
    <xdr:from>
      <xdr:col>11</xdr:col>
      <xdr:colOff>0</xdr:colOff>
      <xdr:row>522</xdr:row>
      <xdr:rowOff>0</xdr:rowOff>
    </xdr:from>
    <xdr:to>
      <xdr:col>19</xdr:col>
      <xdr:colOff>229042</xdr:colOff>
      <xdr:row>522</xdr:row>
      <xdr:rowOff>4808637</xdr:rowOff>
    </xdr:to>
    <xdr:pic>
      <xdr:nvPicPr>
        <xdr:cNvPr id="522" name="Рисунок 521">
          <a:extLst>
            <a:ext uri="{FF2B5EF4-FFF2-40B4-BE49-F238E27FC236}">
              <a16:creationId xmlns:a16="http://schemas.microsoft.com/office/drawing/2014/main" id="{B612E1A8-BCD2-4B88-A022-CE52694687AA}"/>
            </a:ext>
          </a:extLst>
        </xdr:cNvPr>
        <xdr:cNvPicPr>
          <a:picLocks noChangeAspect="1"/>
        </xdr:cNvPicPr>
      </xdr:nvPicPr>
      <xdr:blipFill>
        <a:blip xmlns:r="http://schemas.openxmlformats.org/officeDocument/2006/relationships" r:embed="rId520"/>
        <a:stretch>
          <a:fillRect/>
        </a:stretch>
      </xdr:blipFill>
      <xdr:spPr>
        <a:xfrm>
          <a:off x="16135350" y="1488833700"/>
          <a:ext cx="5105842" cy="4808637"/>
        </a:xfrm>
        <a:prstGeom prst="rect">
          <a:avLst/>
        </a:prstGeom>
      </xdr:spPr>
    </xdr:pic>
    <xdr:clientData/>
  </xdr:twoCellAnchor>
  <xdr:twoCellAnchor editAs="oneCell">
    <xdr:from>
      <xdr:col>11</xdr:col>
      <xdr:colOff>0</xdr:colOff>
      <xdr:row>523</xdr:row>
      <xdr:rowOff>0</xdr:rowOff>
    </xdr:from>
    <xdr:to>
      <xdr:col>17</xdr:col>
      <xdr:colOff>289902</xdr:colOff>
      <xdr:row>523</xdr:row>
      <xdr:rowOff>3414056</xdr:rowOff>
    </xdr:to>
    <xdr:pic>
      <xdr:nvPicPr>
        <xdr:cNvPr id="523" name="Рисунок 522">
          <a:extLst>
            <a:ext uri="{FF2B5EF4-FFF2-40B4-BE49-F238E27FC236}">
              <a16:creationId xmlns:a16="http://schemas.microsoft.com/office/drawing/2014/main" id="{D7E4CA31-A8D9-44DE-951A-017FBC75876D}"/>
            </a:ext>
          </a:extLst>
        </xdr:cNvPr>
        <xdr:cNvPicPr>
          <a:picLocks noChangeAspect="1"/>
        </xdr:cNvPicPr>
      </xdr:nvPicPr>
      <xdr:blipFill>
        <a:blip xmlns:r="http://schemas.openxmlformats.org/officeDocument/2006/relationships" r:embed="rId521"/>
        <a:stretch>
          <a:fillRect/>
        </a:stretch>
      </xdr:blipFill>
      <xdr:spPr>
        <a:xfrm>
          <a:off x="16135350" y="1493767650"/>
          <a:ext cx="3947502" cy="3414056"/>
        </a:xfrm>
        <a:prstGeom prst="rect">
          <a:avLst/>
        </a:prstGeom>
      </xdr:spPr>
    </xdr:pic>
    <xdr:clientData/>
  </xdr:twoCellAnchor>
  <xdr:twoCellAnchor editAs="oneCell">
    <xdr:from>
      <xdr:col>11</xdr:col>
      <xdr:colOff>0</xdr:colOff>
      <xdr:row>524</xdr:row>
      <xdr:rowOff>0</xdr:rowOff>
    </xdr:from>
    <xdr:to>
      <xdr:col>19</xdr:col>
      <xdr:colOff>389076</xdr:colOff>
      <xdr:row>524</xdr:row>
      <xdr:rowOff>1844200</xdr:rowOff>
    </xdr:to>
    <xdr:pic>
      <xdr:nvPicPr>
        <xdr:cNvPr id="524" name="Рисунок 523">
          <a:extLst>
            <a:ext uri="{FF2B5EF4-FFF2-40B4-BE49-F238E27FC236}">
              <a16:creationId xmlns:a16="http://schemas.microsoft.com/office/drawing/2014/main" id="{62305EEC-0B7B-4611-A243-9435FD5608E9}"/>
            </a:ext>
          </a:extLst>
        </xdr:cNvPr>
        <xdr:cNvPicPr>
          <a:picLocks noChangeAspect="1"/>
        </xdr:cNvPicPr>
      </xdr:nvPicPr>
      <xdr:blipFill>
        <a:blip xmlns:r="http://schemas.openxmlformats.org/officeDocument/2006/relationships" r:embed="rId522"/>
        <a:stretch>
          <a:fillRect/>
        </a:stretch>
      </xdr:blipFill>
      <xdr:spPr>
        <a:xfrm>
          <a:off x="16135350" y="1497253800"/>
          <a:ext cx="5265876" cy="1844200"/>
        </a:xfrm>
        <a:prstGeom prst="rect">
          <a:avLst/>
        </a:prstGeom>
      </xdr:spPr>
    </xdr:pic>
    <xdr:clientData/>
  </xdr:twoCellAnchor>
  <xdr:twoCellAnchor editAs="oneCell">
    <xdr:from>
      <xdr:col>11</xdr:col>
      <xdr:colOff>0</xdr:colOff>
      <xdr:row>525</xdr:row>
      <xdr:rowOff>0</xdr:rowOff>
    </xdr:from>
    <xdr:to>
      <xdr:col>16</xdr:col>
      <xdr:colOff>221263</xdr:colOff>
      <xdr:row>525</xdr:row>
      <xdr:rowOff>2400508</xdr:rowOff>
    </xdr:to>
    <xdr:pic>
      <xdr:nvPicPr>
        <xdr:cNvPr id="525" name="Рисунок 524">
          <a:extLst>
            <a:ext uri="{FF2B5EF4-FFF2-40B4-BE49-F238E27FC236}">
              <a16:creationId xmlns:a16="http://schemas.microsoft.com/office/drawing/2014/main" id="{71EF2F1D-FD35-4CCA-98FE-80A6977D547E}"/>
            </a:ext>
          </a:extLst>
        </xdr:cNvPr>
        <xdr:cNvPicPr>
          <a:picLocks noChangeAspect="1"/>
        </xdr:cNvPicPr>
      </xdr:nvPicPr>
      <xdr:blipFill>
        <a:blip xmlns:r="http://schemas.openxmlformats.org/officeDocument/2006/relationships" r:embed="rId523"/>
        <a:stretch>
          <a:fillRect/>
        </a:stretch>
      </xdr:blipFill>
      <xdr:spPr>
        <a:xfrm>
          <a:off x="16135350" y="1499196900"/>
          <a:ext cx="3269263" cy="2400508"/>
        </a:xfrm>
        <a:prstGeom prst="rect">
          <a:avLst/>
        </a:prstGeom>
      </xdr:spPr>
    </xdr:pic>
    <xdr:clientData/>
  </xdr:twoCellAnchor>
  <xdr:twoCellAnchor editAs="oneCell">
    <xdr:from>
      <xdr:col>11</xdr:col>
      <xdr:colOff>0</xdr:colOff>
      <xdr:row>526</xdr:row>
      <xdr:rowOff>0</xdr:rowOff>
    </xdr:from>
    <xdr:to>
      <xdr:col>20</xdr:col>
      <xdr:colOff>46199</xdr:colOff>
      <xdr:row>526</xdr:row>
      <xdr:rowOff>2568163</xdr:rowOff>
    </xdr:to>
    <xdr:pic>
      <xdr:nvPicPr>
        <xdr:cNvPr id="526" name="Рисунок 525">
          <a:extLst>
            <a:ext uri="{FF2B5EF4-FFF2-40B4-BE49-F238E27FC236}">
              <a16:creationId xmlns:a16="http://schemas.microsoft.com/office/drawing/2014/main" id="{4307B0DD-2099-41BA-8464-9011CC9DDE39}"/>
            </a:ext>
          </a:extLst>
        </xdr:cNvPr>
        <xdr:cNvPicPr>
          <a:picLocks noChangeAspect="1"/>
        </xdr:cNvPicPr>
      </xdr:nvPicPr>
      <xdr:blipFill>
        <a:blip xmlns:r="http://schemas.openxmlformats.org/officeDocument/2006/relationships" r:embed="rId524"/>
        <a:stretch>
          <a:fillRect/>
        </a:stretch>
      </xdr:blipFill>
      <xdr:spPr>
        <a:xfrm>
          <a:off x="16135350" y="1501692450"/>
          <a:ext cx="5532599" cy="2568163"/>
        </a:xfrm>
        <a:prstGeom prst="rect">
          <a:avLst/>
        </a:prstGeom>
      </xdr:spPr>
    </xdr:pic>
    <xdr:clientData/>
  </xdr:twoCellAnchor>
  <xdr:twoCellAnchor editAs="oneCell">
    <xdr:from>
      <xdr:col>11</xdr:col>
      <xdr:colOff>0</xdr:colOff>
      <xdr:row>527</xdr:row>
      <xdr:rowOff>0</xdr:rowOff>
    </xdr:from>
    <xdr:to>
      <xdr:col>19</xdr:col>
      <xdr:colOff>533869</xdr:colOff>
      <xdr:row>527</xdr:row>
      <xdr:rowOff>3551228</xdr:rowOff>
    </xdr:to>
    <xdr:pic>
      <xdr:nvPicPr>
        <xdr:cNvPr id="527" name="Рисунок 526">
          <a:extLst>
            <a:ext uri="{FF2B5EF4-FFF2-40B4-BE49-F238E27FC236}">
              <a16:creationId xmlns:a16="http://schemas.microsoft.com/office/drawing/2014/main" id="{8F24DC38-DACE-4DB4-B418-DA65F65081E2}"/>
            </a:ext>
          </a:extLst>
        </xdr:cNvPr>
        <xdr:cNvPicPr>
          <a:picLocks noChangeAspect="1"/>
        </xdr:cNvPicPr>
      </xdr:nvPicPr>
      <xdr:blipFill>
        <a:blip xmlns:r="http://schemas.openxmlformats.org/officeDocument/2006/relationships" r:embed="rId525"/>
        <a:stretch>
          <a:fillRect/>
        </a:stretch>
      </xdr:blipFill>
      <xdr:spPr>
        <a:xfrm>
          <a:off x="16135350" y="1504340400"/>
          <a:ext cx="5410669" cy="3551228"/>
        </a:xfrm>
        <a:prstGeom prst="rect">
          <a:avLst/>
        </a:prstGeom>
      </xdr:spPr>
    </xdr:pic>
    <xdr:clientData/>
  </xdr:twoCellAnchor>
  <xdr:twoCellAnchor editAs="oneCell">
    <xdr:from>
      <xdr:col>11</xdr:col>
      <xdr:colOff>0</xdr:colOff>
      <xdr:row>528</xdr:row>
      <xdr:rowOff>0</xdr:rowOff>
    </xdr:from>
    <xdr:to>
      <xdr:col>16</xdr:col>
      <xdr:colOff>526090</xdr:colOff>
      <xdr:row>528</xdr:row>
      <xdr:rowOff>2362405</xdr:rowOff>
    </xdr:to>
    <xdr:pic>
      <xdr:nvPicPr>
        <xdr:cNvPr id="528" name="Рисунок 527">
          <a:extLst>
            <a:ext uri="{FF2B5EF4-FFF2-40B4-BE49-F238E27FC236}">
              <a16:creationId xmlns:a16="http://schemas.microsoft.com/office/drawing/2014/main" id="{D88FFB51-450B-4E10-AC38-3772567CB7FA}"/>
            </a:ext>
          </a:extLst>
        </xdr:cNvPr>
        <xdr:cNvPicPr>
          <a:picLocks noChangeAspect="1"/>
        </xdr:cNvPicPr>
      </xdr:nvPicPr>
      <xdr:blipFill>
        <a:blip xmlns:r="http://schemas.openxmlformats.org/officeDocument/2006/relationships" r:embed="rId526"/>
        <a:stretch>
          <a:fillRect/>
        </a:stretch>
      </xdr:blipFill>
      <xdr:spPr>
        <a:xfrm>
          <a:off x="16135350" y="1508207550"/>
          <a:ext cx="3574090" cy="2362405"/>
        </a:xfrm>
        <a:prstGeom prst="rect">
          <a:avLst/>
        </a:prstGeom>
      </xdr:spPr>
    </xdr:pic>
    <xdr:clientData/>
  </xdr:twoCellAnchor>
  <xdr:twoCellAnchor editAs="oneCell">
    <xdr:from>
      <xdr:col>11</xdr:col>
      <xdr:colOff>0</xdr:colOff>
      <xdr:row>529</xdr:row>
      <xdr:rowOff>0</xdr:rowOff>
    </xdr:from>
    <xdr:to>
      <xdr:col>14</xdr:col>
      <xdr:colOff>259261</xdr:colOff>
      <xdr:row>529</xdr:row>
      <xdr:rowOff>2095682</xdr:rowOff>
    </xdr:to>
    <xdr:pic>
      <xdr:nvPicPr>
        <xdr:cNvPr id="529" name="Рисунок 528">
          <a:extLst>
            <a:ext uri="{FF2B5EF4-FFF2-40B4-BE49-F238E27FC236}">
              <a16:creationId xmlns:a16="http://schemas.microsoft.com/office/drawing/2014/main" id="{C84CF123-0377-4183-AFFF-9952A18C4C7B}"/>
            </a:ext>
          </a:extLst>
        </xdr:cNvPr>
        <xdr:cNvPicPr>
          <a:picLocks noChangeAspect="1"/>
        </xdr:cNvPicPr>
      </xdr:nvPicPr>
      <xdr:blipFill>
        <a:blip xmlns:r="http://schemas.openxmlformats.org/officeDocument/2006/relationships" r:embed="rId527"/>
        <a:stretch>
          <a:fillRect/>
        </a:stretch>
      </xdr:blipFill>
      <xdr:spPr>
        <a:xfrm>
          <a:off x="16135350" y="1510703100"/>
          <a:ext cx="2088061" cy="2095682"/>
        </a:xfrm>
        <a:prstGeom prst="rect">
          <a:avLst/>
        </a:prstGeom>
      </xdr:spPr>
    </xdr:pic>
    <xdr:clientData/>
  </xdr:twoCellAnchor>
  <xdr:twoCellAnchor editAs="oneCell">
    <xdr:from>
      <xdr:col>11</xdr:col>
      <xdr:colOff>0</xdr:colOff>
      <xdr:row>530</xdr:row>
      <xdr:rowOff>0</xdr:rowOff>
    </xdr:from>
    <xdr:to>
      <xdr:col>14</xdr:col>
      <xdr:colOff>221158</xdr:colOff>
      <xdr:row>530</xdr:row>
      <xdr:rowOff>2796782</xdr:rowOff>
    </xdr:to>
    <xdr:pic>
      <xdr:nvPicPr>
        <xdr:cNvPr id="530" name="Рисунок 529">
          <a:extLst>
            <a:ext uri="{FF2B5EF4-FFF2-40B4-BE49-F238E27FC236}">
              <a16:creationId xmlns:a16="http://schemas.microsoft.com/office/drawing/2014/main" id="{F01D95B0-5491-463C-9EC3-AB1BB6630E4B}"/>
            </a:ext>
          </a:extLst>
        </xdr:cNvPr>
        <xdr:cNvPicPr>
          <a:picLocks noChangeAspect="1"/>
        </xdr:cNvPicPr>
      </xdr:nvPicPr>
      <xdr:blipFill>
        <a:blip xmlns:r="http://schemas.openxmlformats.org/officeDocument/2006/relationships" r:embed="rId528"/>
        <a:stretch>
          <a:fillRect/>
        </a:stretch>
      </xdr:blipFill>
      <xdr:spPr>
        <a:xfrm>
          <a:off x="16135350" y="1512970050"/>
          <a:ext cx="2049958" cy="2796782"/>
        </a:xfrm>
        <a:prstGeom prst="rect">
          <a:avLst/>
        </a:prstGeom>
      </xdr:spPr>
    </xdr:pic>
    <xdr:clientData/>
  </xdr:twoCellAnchor>
  <xdr:twoCellAnchor editAs="oneCell">
    <xdr:from>
      <xdr:col>11</xdr:col>
      <xdr:colOff>0</xdr:colOff>
      <xdr:row>531</xdr:row>
      <xdr:rowOff>0</xdr:rowOff>
    </xdr:from>
    <xdr:to>
      <xdr:col>19</xdr:col>
      <xdr:colOff>160457</xdr:colOff>
      <xdr:row>531</xdr:row>
      <xdr:rowOff>2994920</xdr:rowOff>
    </xdr:to>
    <xdr:pic>
      <xdr:nvPicPr>
        <xdr:cNvPr id="531" name="Рисунок 530">
          <a:extLst>
            <a:ext uri="{FF2B5EF4-FFF2-40B4-BE49-F238E27FC236}">
              <a16:creationId xmlns:a16="http://schemas.microsoft.com/office/drawing/2014/main" id="{30830E8B-54AB-48E8-BADD-4026972A1ECB}"/>
            </a:ext>
          </a:extLst>
        </xdr:cNvPr>
        <xdr:cNvPicPr>
          <a:picLocks noChangeAspect="1"/>
        </xdr:cNvPicPr>
      </xdr:nvPicPr>
      <xdr:blipFill>
        <a:blip xmlns:r="http://schemas.openxmlformats.org/officeDocument/2006/relationships" r:embed="rId529"/>
        <a:stretch>
          <a:fillRect/>
        </a:stretch>
      </xdr:blipFill>
      <xdr:spPr>
        <a:xfrm>
          <a:off x="16135350" y="1516056150"/>
          <a:ext cx="5037257" cy="2994920"/>
        </a:xfrm>
        <a:prstGeom prst="rect">
          <a:avLst/>
        </a:prstGeom>
      </xdr:spPr>
    </xdr:pic>
    <xdr:clientData/>
  </xdr:twoCellAnchor>
  <xdr:twoCellAnchor editAs="oneCell">
    <xdr:from>
      <xdr:col>11</xdr:col>
      <xdr:colOff>0</xdr:colOff>
      <xdr:row>532</xdr:row>
      <xdr:rowOff>0</xdr:rowOff>
    </xdr:from>
    <xdr:to>
      <xdr:col>20</xdr:col>
      <xdr:colOff>23337</xdr:colOff>
      <xdr:row>532</xdr:row>
      <xdr:rowOff>2499577</xdr:rowOff>
    </xdr:to>
    <xdr:pic>
      <xdr:nvPicPr>
        <xdr:cNvPr id="532" name="Рисунок 531">
          <a:extLst>
            <a:ext uri="{FF2B5EF4-FFF2-40B4-BE49-F238E27FC236}">
              <a16:creationId xmlns:a16="http://schemas.microsoft.com/office/drawing/2014/main" id="{121CA040-492B-4063-A5FE-9B80FD72E371}"/>
            </a:ext>
          </a:extLst>
        </xdr:cNvPr>
        <xdr:cNvPicPr>
          <a:picLocks noChangeAspect="1"/>
        </xdr:cNvPicPr>
      </xdr:nvPicPr>
      <xdr:blipFill>
        <a:blip xmlns:r="http://schemas.openxmlformats.org/officeDocument/2006/relationships" r:embed="rId530"/>
        <a:stretch>
          <a:fillRect/>
        </a:stretch>
      </xdr:blipFill>
      <xdr:spPr>
        <a:xfrm>
          <a:off x="16135350" y="1519142250"/>
          <a:ext cx="5509737" cy="2499577"/>
        </a:xfrm>
        <a:prstGeom prst="rect">
          <a:avLst/>
        </a:prstGeom>
      </xdr:spPr>
    </xdr:pic>
    <xdr:clientData/>
  </xdr:twoCellAnchor>
  <xdr:twoCellAnchor editAs="oneCell">
    <xdr:from>
      <xdr:col>11</xdr:col>
      <xdr:colOff>0</xdr:colOff>
      <xdr:row>533</xdr:row>
      <xdr:rowOff>0</xdr:rowOff>
    </xdr:from>
    <xdr:to>
      <xdr:col>19</xdr:col>
      <xdr:colOff>343352</xdr:colOff>
      <xdr:row>533</xdr:row>
      <xdr:rowOff>3147333</xdr:rowOff>
    </xdr:to>
    <xdr:pic>
      <xdr:nvPicPr>
        <xdr:cNvPr id="533" name="Рисунок 532">
          <a:extLst>
            <a:ext uri="{FF2B5EF4-FFF2-40B4-BE49-F238E27FC236}">
              <a16:creationId xmlns:a16="http://schemas.microsoft.com/office/drawing/2014/main" id="{40A7FA05-7AC1-44BD-A783-F2DCDA342A10}"/>
            </a:ext>
          </a:extLst>
        </xdr:cNvPr>
        <xdr:cNvPicPr>
          <a:picLocks noChangeAspect="1"/>
        </xdr:cNvPicPr>
      </xdr:nvPicPr>
      <xdr:blipFill>
        <a:blip xmlns:r="http://schemas.openxmlformats.org/officeDocument/2006/relationships" r:embed="rId531"/>
        <a:stretch>
          <a:fillRect/>
        </a:stretch>
      </xdr:blipFill>
      <xdr:spPr>
        <a:xfrm>
          <a:off x="16135350" y="1521752100"/>
          <a:ext cx="5220152" cy="3147333"/>
        </a:xfrm>
        <a:prstGeom prst="rect">
          <a:avLst/>
        </a:prstGeom>
      </xdr:spPr>
    </xdr:pic>
    <xdr:clientData/>
  </xdr:twoCellAnchor>
  <xdr:twoCellAnchor editAs="oneCell">
    <xdr:from>
      <xdr:col>11</xdr:col>
      <xdr:colOff>0</xdr:colOff>
      <xdr:row>534</xdr:row>
      <xdr:rowOff>0</xdr:rowOff>
    </xdr:from>
    <xdr:to>
      <xdr:col>15</xdr:col>
      <xdr:colOff>91659</xdr:colOff>
      <xdr:row>534</xdr:row>
      <xdr:rowOff>1950889</xdr:rowOff>
    </xdr:to>
    <xdr:pic>
      <xdr:nvPicPr>
        <xdr:cNvPr id="534" name="Рисунок 533">
          <a:extLst>
            <a:ext uri="{FF2B5EF4-FFF2-40B4-BE49-F238E27FC236}">
              <a16:creationId xmlns:a16="http://schemas.microsoft.com/office/drawing/2014/main" id="{9F0D52B3-1549-468C-8B17-56E273EEDDDC}"/>
            </a:ext>
          </a:extLst>
        </xdr:cNvPr>
        <xdr:cNvPicPr>
          <a:picLocks noChangeAspect="1"/>
        </xdr:cNvPicPr>
      </xdr:nvPicPr>
      <xdr:blipFill>
        <a:blip xmlns:r="http://schemas.openxmlformats.org/officeDocument/2006/relationships" r:embed="rId532"/>
        <a:stretch>
          <a:fillRect/>
        </a:stretch>
      </xdr:blipFill>
      <xdr:spPr>
        <a:xfrm>
          <a:off x="16135350" y="1525104900"/>
          <a:ext cx="2530059" cy="1950889"/>
        </a:xfrm>
        <a:prstGeom prst="rect">
          <a:avLst/>
        </a:prstGeom>
      </xdr:spPr>
    </xdr:pic>
    <xdr:clientData/>
  </xdr:twoCellAnchor>
  <xdr:twoCellAnchor editAs="oneCell">
    <xdr:from>
      <xdr:col>11</xdr:col>
      <xdr:colOff>0</xdr:colOff>
      <xdr:row>535</xdr:row>
      <xdr:rowOff>0</xdr:rowOff>
    </xdr:from>
    <xdr:to>
      <xdr:col>18</xdr:col>
      <xdr:colOff>91818</xdr:colOff>
      <xdr:row>535</xdr:row>
      <xdr:rowOff>4298052</xdr:rowOff>
    </xdr:to>
    <xdr:pic>
      <xdr:nvPicPr>
        <xdr:cNvPr id="535" name="Рисунок 534">
          <a:extLst>
            <a:ext uri="{FF2B5EF4-FFF2-40B4-BE49-F238E27FC236}">
              <a16:creationId xmlns:a16="http://schemas.microsoft.com/office/drawing/2014/main" id="{6E097572-3E30-46C5-9B4E-2C088B95218C}"/>
            </a:ext>
          </a:extLst>
        </xdr:cNvPr>
        <xdr:cNvPicPr>
          <a:picLocks noChangeAspect="1"/>
        </xdr:cNvPicPr>
      </xdr:nvPicPr>
      <xdr:blipFill>
        <a:blip xmlns:r="http://schemas.openxmlformats.org/officeDocument/2006/relationships" r:embed="rId533"/>
        <a:stretch>
          <a:fillRect/>
        </a:stretch>
      </xdr:blipFill>
      <xdr:spPr>
        <a:xfrm>
          <a:off x="16135350" y="1527124200"/>
          <a:ext cx="4359018" cy="4298052"/>
        </a:xfrm>
        <a:prstGeom prst="rect">
          <a:avLst/>
        </a:prstGeom>
      </xdr:spPr>
    </xdr:pic>
    <xdr:clientData/>
  </xdr:twoCellAnchor>
  <xdr:twoCellAnchor editAs="oneCell">
    <xdr:from>
      <xdr:col>11</xdr:col>
      <xdr:colOff>0</xdr:colOff>
      <xdr:row>536</xdr:row>
      <xdr:rowOff>0</xdr:rowOff>
    </xdr:from>
    <xdr:to>
      <xdr:col>17</xdr:col>
      <xdr:colOff>289902</xdr:colOff>
      <xdr:row>536</xdr:row>
      <xdr:rowOff>3383573</xdr:rowOff>
    </xdr:to>
    <xdr:pic>
      <xdr:nvPicPr>
        <xdr:cNvPr id="536" name="Рисунок 535">
          <a:extLst>
            <a:ext uri="{FF2B5EF4-FFF2-40B4-BE49-F238E27FC236}">
              <a16:creationId xmlns:a16="http://schemas.microsoft.com/office/drawing/2014/main" id="{0AFDE187-70E1-44EE-A10C-BA6A013CCEA1}"/>
            </a:ext>
          </a:extLst>
        </xdr:cNvPr>
        <xdr:cNvPicPr>
          <a:picLocks noChangeAspect="1"/>
        </xdr:cNvPicPr>
      </xdr:nvPicPr>
      <xdr:blipFill>
        <a:blip xmlns:r="http://schemas.openxmlformats.org/officeDocument/2006/relationships" r:embed="rId534"/>
        <a:stretch>
          <a:fillRect/>
        </a:stretch>
      </xdr:blipFill>
      <xdr:spPr>
        <a:xfrm>
          <a:off x="16135350" y="1531620000"/>
          <a:ext cx="3947502" cy="3383573"/>
        </a:xfrm>
        <a:prstGeom prst="rect">
          <a:avLst/>
        </a:prstGeom>
      </xdr:spPr>
    </xdr:pic>
    <xdr:clientData/>
  </xdr:twoCellAnchor>
  <xdr:twoCellAnchor editAs="oneCell">
    <xdr:from>
      <xdr:col>11</xdr:col>
      <xdr:colOff>0</xdr:colOff>
      <xdr:row>537</xdr:row>
      <xdr:rowOff>0</xdr:rowOff>
    </xdr:from>
    <xdr:to>
      <xdr:col>19</xdr:col>
      <xdr:colOff>541490</xdr:colOff>
      <xdr:row>537</xdr:row>
      <xdr:rowOff>2705334</xdr:rowOff>
    </xdr:to>
    <xdr:pic>
      <xdr:nvPicPr>
        <xdr:cNvPr id="537" name="Рисунок 536">
          <a:extLst>
            <a:ext uri="{FF2B5EF4-FFF2-40B4-BE49-F238E27FC236}">
              <a16:creationId xmlns:a16="http://schemas.microsoft.com/office/drawing/2014/main" id="{58A1C6E2-7AA1-494D-937D-86ABB6EE69C4}"/>
            </a:ext>
          </a:extLst>
        </xdr:cNvPr>
        <xdr:cNvPicPr>
          <a:picLocks noChangeAspect="1"/>
        </xdr:cNvPicPr>
      </xdr:nvPicPr>
      <xdr:blipFill>
        <a:blip xmlns:r="http://schemas.openxmlformats.org/officeDocument/2006/relationships" r:embed="rId535"/>
        <a:stretch>
          <a:fillRect/>
        </a:stretch>
      </xdr:blipFill>
      <xdr:spPr>
        <a:xfrm>
          <a:off x="16135350" y="1535220450"/>
          <a:ext cx="5418290" cy="2705334"/>
        </a:xfrm>
        <a:prstGeom prst="rect">
          <a:avLst/>
        </a:prstGeom>
      </xdr:spPr>
    </xdr:pic>
    <xdr:clientData/>
  </xdr:twoCellAnchor>
  <xdr:twoCellAnchor editAs="oneCell">
    <xdr:from>
      <xdr:col>11</xdr:col>
      <xdr:colOff>0</xdr:colOff>
      <xdr:row>538</xdr:row>
      <xdr:rowOff>0</xdr:rowOff>
    </xdr:from>
    <xdr:to>
      <xdr:col>15</xdr:col>
      <xdr:colOff>211</xdr:colOff>
      <xdr:row>538</xdr:row>
      <xdr:rowOff>1836579</xdr:rowOff>
    </xdr:to>
    <xdr:pic>
      <xdr:nvPicPr>
        <xdr:cNvPr id="538" name="Рисунок 537">
          <a:extLst>
            <a:ext uri="{FF2B5EF4-FFF2-40B4-BE49-F238E27FC236}">
              <a16:creationId xmlns:a16="http://schemas.microsoft.com/office/drawing/2014/main" id="{731E8C84-5388-4135-A7C4-A926700B7845}"/>
            </a:ext>
          </a:extLst>
        </xdr:cNvPr>
        <xdr:cNvPicPr>
          <a:picLocks noChangeAspect="1"/>
        </xdr:cNvPicPr>
      </xdr:nvPicPr>
      <xdr:blipFill>
        <a:blip xmlns:r="http://schemas.openxmlformats.org/officeDocument/2006/relationships" r:embed="rId536"/>
        <a:stretch>
          <a:fillRect/>
        </a:stretch>
      </xdr:blipFill>
      <xdr:spPr>
        <a:xfrm>
          <a:off x="16135350" y="1538077950"/>
          <a:ext cx="2438611" cy="1836579"/>
        </a:xfrm>
        <a:prstGeom prst="rect">
          <a:avLst/>
        </a:prstGeom>
      </xdr:spPr>
    </xdr:pic>
    <xdr:clientData/>
  </xdr:twoCellAnchor>
  <xdr:twoCellAnchor editAs="oneCell">
    <xdr:from>
      <xdr:col>11</xdr:col>
      <xdr:colOff>0</xdr:colOff>
      <xdr:row>539</xdr:row>
      <xdr:rowOff>0</xdr:rowOff>
    </xdr:from>
    <xdr:to>
      <xdr:col>20</xdr:col>
      <xdr:colOff>46199</xdr:colOff>
      <xdr:row>539</xdr:row>
      <xdr:rowOff>3917019</xdr:rowOff>
    </xdr:to>
    <xdr:pic>
      <xdr:nvPicPr>
        <xdr:cNvPr id="539" name="Рисунок 538">
          <a:extLst>
            <a:ext uri="{FF2B5EF4-FFF2-40B4-BE49-F238E27FC236}">
              <a16:creationId xmlns:a16="http://schemas.microsoft.com/office/drawing/2014/main" id="{6F9E0F37-3993-47B4-9347-CE46F3157A3A}"/>
            </a:ext>
          </a:extLst>
        </xdr:cNvPr>
        <xdr:cNvPicPr>
          <a:picLocks noChangeAspect="1"/>
        </xdr:cNvPicPr>
      </xdr:nvPicPr>
      <xdr:blipFill>
        <a:blip xmlns:r="http://schemas.openxmlformats.org/officeDocument/2006/relationships" r:embed="rId537"/>
        <a:stretch>
          <a:fillRect/>
        </a:stretch>
      </xdr:blipFill>
      <xdr:spPr>
        <a:xfrm>
          <a:off x="16135350" y="1540078200"/>
          <a:ext cx="5532599" cy="3917019"/>
        </a:xfrm>
        <a:prstGeom prst="rect">
          <a:avLst/>
        </a:prstGeom>
      </xdr:spPr>
    </xdr:pic>
    <xdr:clientData/>
  </xdr:twoCellAnchor>
  <xdr:twoCellAnchor editAs="oneCell">
    <xdr:from>
      <xdr:col>11</xdr:col>
      <xdr:colOff>0</xdr:colOff>
      <xdr:row>540</xdr:row>
      <xdr:rowOff>0</xdr:rowOff>
    </xdr:from>
    <xdr:to>
      <xdr:col>18</xdr:col>
      <xdr:colOff>358541</xdr:colOff>
      <xdr:row>540</xdr:row>
      <xdr:rowOff>2255715</xdr:rowOff>
    </xdr:to>
    <xdr:pic>
      <xdr:nvPicPr>
        <xdr:cNvPr id="540" name="Рисунок 539">
          <a:extLst>
            <a:ext uri="{FF2B5EF4-FFF2-40B4-BE49-F238E27FC236}">
              <a16:creationId xmlns:a16="http://schemas.microsoft.com/office/drawing/2014/main" id="{8727B816-7006-4B3A-90C6-628943CE8F94}"/>
            </a:ext>
          </a:extLst>
        </xdr:cNvPr>
        <xdr:cNvPicPr>
          <a:picLocks noChangeAspect="1"/>
        </xdr:cNvPicPr>
      </xdr:nvPicPr>
      <xdr:blipFill>
        <a:blip xmlns:r="http://schemas.openxmlformats.org/officeDocument/2006/relationships" r:embed="rId538"/>
        <a:stretch>
          <a:fillRect/>
        </a:stretch>
      </xdr:blipFill>
      <xdr:spPr>
        <a:xfrm>
          <a:off x="16135350" y="1544193000"/>
          <a:ext cx="4625741" cy="2255715"/>
        </a:xfrm>
        <a:prstGeom prst="rect">
          <a:avLst/>
        </a:prstGeom>
      </xdr:spPr>
    </xdr:pic>
    <xdr:clientData/>
  </xdr:twoCellAnchor>
  <xdr:twoCellAnchor editAs="oneCell">
    <xdr:from>
      <xdr:col>11</xdr:col>
      <xdr:colOff>0</xdr:colOff>
      <xdr:row>541</xdr:row>
      <xdr:rowOff>0</xdr:rowOff>
    </xdr:from>
    <xdr:to>
      <xdr:col>19</xdr:col>
      <xdr:colOff>168077</xdr:colOff>
      <xdr:row>541</xdr:row>
      <xdr:rowOff>3764606</xdr:rowOff>
    </xdr:to>
    <xdr:pic>
      <xdr:nvPicPr>
        <xdr:cNvPr id="541" name="Рисунок 540">
          <a:extLst>
            <a:ext uri="{FF2B5EF4-FFF2-40B4-BE49-F238E27FC236}">
              <a16:creationId xmlns:a16="http://schemas.microsoft.com/office/drawing/2014/main" id="{232248C5-77AF-49E6-B298-5C380D7A0CF7}"/>
            </a:ext>
          </a:extLst>
        </xdr:cNvPr>
        <xdr:cNvPicPr>
          <a:picLocks noChangeAspect="1"/>
        </xdr:cNvPicPr>
      </xdr:nvPicPr>
      <xdr:blipFill>
        <a:blip xmlns:r="http://schemas.openxmlformats.org/officeDocument/2006/relationships" r:embed="rId539"/>
        <a:stretch>
          <a:fillRect/>
        </a:stretch>
      </xdr:blipFill>
      <xdr:spPr>
        <a:xfrm>
          <a:off x="16135350" y="1546631400"/>
          <a:ext cx="5044877" cy="3764606"/>
        </a:xfrm>
        <a:prstGeom prst="rect">
          <a:avLst/>
        </a:prstGeom>
      </xdr:spPr>
    </xdr:pic>
    <xdr:clientData/>
  </xdr:twoCellAnchor>
  <xdr:twoCellAnchor editAs="oneCell">
    <xdr:from>
      <xdr:col>11</xdr:col>
      <xdr:colOff>0</xdr:colOff>
      <xdr:row>542</xdr:row>
      <xdr:rowOff>0</xdr:rowOff>
    </xdr:from>
    <xdr:to>
      <xdr:col>19</xdr:col>
      <xdr:colOff>602455</xdr:colOff>
      <xdr:row>542</xdr:row>
      <xdr:rowOff>2751058</xdr:rowOff>
    </xdr:to>
    <xdr:pic>
      <xdr:nvPicPr>
        <xdr:cNvPr id="542" name="Рисунок 541">
          <a:extLst>
            <a:ext uri="{FF2B5EF4-FFF2-40B4-BE49-F238E27FC236}">
              <a16:creationId xmlns:a16="http://schemas.microsoft.com/office/drawing/2014/main" id="{9188E3E6-B7D1-45D5-9E8F-2959BB14840A}"/>
            </a:ext>
          </a:extLst>
        </xdr:cNvPr>
        <xdr:cNvPicPr>
          <a:picLocks noChangeAspect="1"/>
        </xdr:cNvPicPr>
      </xdr:nvPicPr>
      <xdr:blipFill>
        <a:blip xmlns:r="http://schemas.openxmlformats.org/officeDocument/2006/relationships" r:embed="rId540"/>
        <a:stretch>
          <a:fillRect/>
        </a:stretch>
      </xdr:blipFill>
      <xdr:spPr>
        <a:xfrm>
          <a:off x="16135350" y="1550555700"/>
          <a:ext cx="5479255" cy="2751058"/>
        </a:xfrm>
        <a:prstGeom prst="rect">
          <a:avLst/>
        </a:prstGeom>
      </xdr:spPr>
    </xdr:pic>
    <xdr:clientData/>
  </xdr:twoCellAnchor>
  <xdr:twoCellAnchor editAs="oneCell">
    <xdr:from>
      <xdr:col>11</xdr:col>
      <xdr:colOff>0</xdr:colOff>
      <xdr:row>543</xdr:row>
      <xdr:rowOff>0</xdr:rowOff>
    </xdr:from>
    <xdr:to>
      <xdr:col>16</xdr:col>
      <xdr:colOff>510848</xdr:colOff>
      <xdr:row>543</xdr:row>
      <xdr:rowOff>3840813</xdr:rowOff>
    </xdr:to>
    <xdr:pic>
      <xdr:nvPicPr>
        <xdr:cNvPr id="543" name="Рисунок 542">
          <a:extLst>
            <a:ext uri="{FF2B5EF4-FFF2-40B4-BE49-F238E27FC236}">
              <a16:creationId xmlns:a16="http://schemas.microsoft.com/office/drawing/2014/main" id="{07BB3256-870F-48E2-B1B8-85B9DBD9B1E7}"/>
            </a:ext>
          </a:extLst>
        </xdr:cNvPr>
        <xdr:cNvPicPr>
          <a:picLocks noChangeAspect="1"/>
        </xdr:cNvPicPr>
      </xdr:nvPicPr>
      <xdr:blipFill>
        <a:blip xmlns:r="http://schemas.openxmlformats.org/officeDocument/2006/relationships" r:embed="rId541"/>
        <a:stretch>
          <a:fillRect/>
        </a:stretch>
      </xdr:blipFill>
      <xdr:spPr>
        <a:xfrm>
          <a:off x="16135350" y="1553584650"/>
          <a:ext cx="3558848" cy="3840813"/>
        </a:xfrm>
        <a:prstGeom prst="rect">
          <a:avLst/>
        </a:prstGeom>
      </xdr:spPr>
    </xdr:pic>
    <xdr:clientData/>
  </xdr:twoCellAnchor>
  <xdr:twoCellAnchor editAs="oneCell">
    <xdr:from>
      <xdr:col>11</xdr:col>
      <xdr:colOff>0</xdr:colOff>
      <xdr:row>544</xdr:row>
      <xdr:rowOff>0</xdr:rowOff>
    </xdr:from>
    <xdr:to>
      <xdr:col>20</xdr:col>
      <xdr:colOff>221475</xdr:colOff>
      <xdr:row>544</xdr:row>
      <xdr:rowOff>4122777</xdr:rowOff>
    </xdr:to>
    <xdr:pic>
      <xdr:nvPicPr>
        <xdr:cNvPr id="544" name="Рисунок 543">
          <a:extLst>
            <a:ext uri="{FF2B5EF4-FFF2-40B4-BE49-F238E27FC236}">
              <a16:creationId xmlns:a16="http://schemas.microsoft.com/office/drawing/2014/main" id="{30FFC167-0AEF-4533-A4A8-027D964AF9B5}"/>
            </a:ext>
          </a:extLst>
        </xdr:cNvPr>
        <xdr:cNvPicPr>
          <a:picLocks noChangeAspect="1"/>
        </xdr:cNvPicPr>
      </xdr:nvPicPr>
      <xdr:blipFill>
        <a:blip xmlns:r="http://schemas.openxmlformats.org/officeDocument/2006/relationships" r:embed="rId542"/>
        <a:stretch>
          <a:fillRect/>
        </a:stretch>
      </xdr:blipFill>
      <xdr:spPr>
        <a:xfrm>
          <a:off x="16135350" y="1557528000"/>
          <a:ext cx="5707875" cy="4122777"/>
        </a:xfrm>
        <a:prstGeom prst="rect">
          <a:avLst/>
        </a:prstGeom>
      </xdr:spPr>
    </xdr:pic>
    <xdr:clientData/>
  </xdr:twoCellAnchor>
  <xdr:twoCellAnchor editAs="oneCell">
    <xdr:from>
      <xdr:col>11</xdr:col>
      <xdr:colOff>0</xdr:colOff>
      <xdr:row>545</xdr:row>
      <xdr:rowOff>0</xdr:rowOff>
    </xdr:from>
    <xdr:to>
      <xdr:col>19</xdr:col>
      <xdr:colOff>526248</xdr:colOff>
      <xdr:row>545</xdr:row>
      <xdr:rowOff>3436918</xdr:rowOff>
    </xdr:to>
    <xdr:pic>
      <xdr:nvPicPr>
        <xdr:cNvPr id="545" name="Рисунок 544">
          <a:extLst>
            <a:ext uri="{FF2B5EF4-FFF2-40B4-BE49-F238E27FC236}">
              <a16:creationId xmlns:a16="http://schemas.microsoft.com/office/drawing/2014/main" id="{2672CD7E-CFF4-455B-98E7-BA1DF7F69341}"/>
            </a:ext>
          </a:extLst>
        </xdr:cNvPr>
        <xdr:cNvPicPr>
          <a:picLocks noChangeAspect="1"/>
        </xdr:cNvPicPr>
      </xdr:nvPicPr>
      <xdr:blipFill>
        <a:blip xmlns:r="http://schemas.openxmlformats.org/officeDocument/2006/relationships" r:embed="rId543"/>
        <a:stretch>
          <a:fillRect/>
        </a:stretch>
      </xdr:blipFill>
      <xdr:spPr>
        <a:xfrm>
          <a:off x="16135350" y="1561890450"/>
          <a:ext cx="5403048" cy="3436918"/>
        </a:xfrm>
        <a:prstGeom prst="rect">
          <a:avLst/>
        </a:prstGeom>
      </xdr:spPr>
    </xdr:pic>
    <xdr:clientData/>
  </xdr:twoCellAnchor>
  <xdr:twoCellAnchor editAs="oneCell">
    <xdr:from>
      <xdr:col>11</xdr:col>
      <xdr:colOff>0</xdr:colOff>
      <xdr:row>546</xdr:row>
      <xdr:rowOff>0</xdr:rowOff>
    </xdr:from>
    <xdr:to>
      <xdr:col>19</xdr:col>
      <xdr:colOff>229042</xdr:colOff>
      <xdr:row>546</xdr:row>
      <xdr:rowOff>2095682</xdr:rowOff>
    </xdr:to>
    <xdr:pic>
      <xdr:nvPicPr>
        <xdr:cNvPr id="546" name="Рисунок 545">
          <a:extLst>
            <a:ext uri="{FF2B5EF4-FFF2-40B4-BE49-F238E27FC236}">
              <a16:creationId xmlns:a16="http://schemas.microsoft.com/office/drawing/2014/main" id="{8D5F2913-73C8-4358-9A00-0F7C275A9A94}"/>
            </a:ext>
          </a:extLst>
        </xdr:cNvPr>
        <xdr:cNvPicPr>
          <a:picLocks noChangeAspect="1"/>
        </xdr:cNvPicPr>
      </xdr:nvPicPr>
      <xdr:blipFill>
        <a:blip xmlns:r="http://schemas.openxmlformats.org/officeDocument/2006/relationships" r:embed="rId544"/>
        <a:stretch>
          <a:fillRect/>
        </a:stretch>
      </xdr:blipFill>
      <xdr:spPr>
        <a:xfrm>
          <a:off x="16135350" y="1565529000"/>
          <a:ext cx="5105842" cy="2095682"/>
        </a:xfrm>
        <a:prstGeom prst="rect">
          <a:avLst/>
        </a:prstGeom>
      </xdr:spPr>
    </xdr:pic>
    <xdr:clientData/>
  </xdr:twoCellAnchor>
  <xdr:twoCellAnchor editAs="oneCell">
    <xdr:from>
      <xdr:col>11</xdr:col>
      <xdr:colOff>0</xdr:colOff>
      <xdr:row>547</xdr:row>
      <xdr:rowOff>0</xdr:rowOff>
    </xdr:from>
    <xdr:to>
      <xdr:col>15</xdr:col>
      <xdr:colOff>183107</xdr:colOff>
      <xdr:row>547</xdr:row>
      <xdr:rowOff>1600339</xdr:rowOff>
    </xdr:to>
    <xdr:pic>
      <xdr:nvPicPr>
        <xdr:cNvPr id="547" name="Рисунок 546">
          <a:extLst>
            <a:ext uri="{FF2B5EF4-FFF2-40B4-BE49-F238E27FC236}">
              <a16:creationId xmlns:a16="http://schemas.microsoft.com/office/drawing/2014/main" id="{D0FCB59C-1835-4484-A88C-ABD1B5ABDC88}"/>
            </a:ext>
          </a:extLst>
        </xdr:cNvPr>
        <xdr:cNvPicPr>
          <a:picLocks noChangeAspect="1"/>
        </xdr:cNvPicPr>
      </xdr:nvPicPr>
      <xdr:blipFill>
        <a:blip xmlns:r="http://schemas.openxmlformats.org/officeDocument/2006/relationships" r:embed="rId545"/>
        <a:stretch>
          <a:fillRect/>
        </a:stretch>
      </xdr:blipFill>
      <xdr:spPr>
        <a:xfrm>
          <a:off x="16135350" y="1567757850"/>
          <a:ext cx="2621507" cy="1600339"/>
        </a:xfrm>
        <a:prstGeom prst="rect">
          <a:avLst/>
        </a:prstGeom>
      </xdr:spPr>
    </xdr:pic>
    <xdr:clientData/>
  </xdr:twoCellAnchor>
  <xdr:twoCellAnchor editAs="oneCell">
    <xdr:from>
      <xdr:col>11</xdr:col>
      <xdr:colOff>0</xdr:colOff>
      <xdr:row>548</xdr:row>
      <xdr:rowOff>0</xdr:rowOff>
    </xdr:from>
    <xdr:to>
      <xdr:col>19</xdr:col>
      <xdr:colOff>381456</xdr:colOff>
      <xdr:row>548</xdr:row>
      <xdr:rowOff>2728196</xdr:rowOff>
    </xdr:to>
    <xdr:pic>
      <xdr:nvPicPr>
        <xdr:cNvPr id="548" name="Рисунок 547">
          <a:extLst>
            <a:ext uri="{FF2B5EF4-FFF2-40B4-BE49-F238E27FC236}">
              <a16:creationId xmlns:a16="http://schemas.microsoft.com/office/drawing/2014/main" id="{FC14E9BA-8764-43B9-9BAA-FEEE3E982160}"/>
            </a:ext>
          </a:extLst>
        </xdr:cNvPr>
        <xdr:cNvPicPr>
          <a:picLocks noChangeAspect="1"/>
        </xdr:cNvPicPr>
      </xdr:nvPicPr>
      <xdr:blipFill>
        <a:blip xmlns:r="http://schemas.openxmlformats.org/officeDocument/2006/relationships" r:embed="rId546"/>
        <a:stretch>
          <a:fillRect/>
        </a:stretch>
      </xdr:blipFill>
      <xdr:spPr>
        <a:xfrm>
          <a:off x="16135350" y="1569529500"/>
          <a:ext cx="5258256" cy="2728196"/>
        </a:xfrm>
        <a:prstGeom prst="rect">
          <a:avLst/>
        </a:prstGeom>
      </xdr:spPr>
    </xdr:pic>
    <xdr:clientData/>
  </xdr:twoCellAnchor>
  <xdr:twoCellAnchor editAs="oneCell">
    <xdr:from>
      <xdr:col>11</xdr:col>
      <xdr:colOff>0</xdr:colOff>
      <xdr:row>549</xdr:row>
      <xdr:rowOff>0</xdr:rowOff>
    </xdr:from>
    <xdr:to>
      <xdr:col>19</xdr:col>
      <xdr:colOff>381456</xdr:colOff>
      <xdr:row>550</xdr:row>
      <xdr:rowOff>2815898</xdr:rowOff>
    </xdr:to>
    <xdr:pic>
      <xdr:nvPicPr>
        <xdr:cNvPr id="549" name="Рисунок 548">
          <a:extLst>
            <a:ext uri="{FF2B5EF4-FFF2-40B4-BE49-F238E27FC236}">
              <a16:creationId xmlns:a16="http://schemas.microsoft.com/office/drawing/2014/main" id="{40E3F330-058E-4F4D-B503-1E1469BE03E2}"/>
            </a:ext>
          </a:extLst>
        </xdr:cNvPr>
        <xdr:cNvPicPr>
          <a:picLocks noChangeAspect="1"/>
        </xdr:cNvPicPr>
      </xdr:nvPicPr>
      <xdr:blipFill>
        <a:blip xmlns:r="http://schemas.openxmlformats.org/officeDocument/2006/relationships" r:embed="rId547"/>
        <a:stretch>
          <a:fillRect/>
        </a:stretch>
      </xdr:blipFill>
      <xdr:spPr>
        <a:xfrm>
          <a:off x="16135350" y="1572387000"/>
          <a:ext cx="5258256" cy="3558848"/>
        </a:xfrm>
        <a:prstGeom prst="rect">
          <a:avLst/>
        </a:prstGeom>
      </xdr:spPr>
    </xdr:pic>
    <xdr:clientData/>
  </xdr:twoCellAnchor>
  <xdr:twoCellAnchor editAs="oneCell">
    <xdr:from>
      <xdr:col>11</xdr:col>
      <xdr:colOff>0</xdr:colOff>
      <xdr:row>551</xdr:row>
      <xdr:rowOff>0</xdr:rowOff>
    </xdr:from>
    <xdr:to>
      <xdr:col>18</xdr:col>
      <xdr:colOff>564299</xdr:colOff>
      <xdr:row>551</xdr:row>
      <xdr:rowOff>2827265</xdr:rowOff>
    </xdr:to>
    <xdr:pic>
      <xdr:nvPicPr>
        <xdr:cNvPr id="550" name="Рисунок 549">
          <a:extLst>
            <a:ext uri="{FF2B5EF4-FFF2-40B4-BE49-F238E27FC236}">
              <a16:creationId xmlns:a16="http://schemas.microsoft.com/office/drawing/2014/main" id="{EC76FED1-2104-4B59-9F80-454CD2DB5409}"/>
            </a:ext>
          </a:extLst>
        </xdr:cNvPr>
        <xdr:cNvPicPr>
          <a:picLocks noChangeAspect="1"/>
        </xdr:cNvPicPr>
      </xdr:nvPicPr>
      <xdr:blipFill>
        <a:blip xmlns:r="http://schemas.openxmlformats.org/officeDocument/2006/relationships" r:embed="rId548"/>
        <a:stretch>
          <a:fillRect/>
        </a:stretch>
      </xdr:blipFill>
      <xdr:spPr>
        <a:xfrm>
          <a:off x="16135350" y="1576025550"/>
          <a:ext cx="4831499" cy="2827265"/>
        </a:xfrm>
        <a:prstGeom prst="rect">
          <a:avLst/>
        </a:prstGeom>
      </xdr:spPr>
    </xdr:pic>
    <xdr:clientData/>
  </xdr:twoCellAnchor>
  <xdr:twoCellAnchor editAs="oneCell">
    <xdr:from>
      <xdr:col>11</xdr:col>
      <xdr:colOff>0</xdr:colOff>
      <xdr:row>552</xdr:row>
      <xdr:rowOff>0</xdr:rowOff>
    </xdr:from>
    <xdr:to>
      <xdr:col>19</xdr:col>
      <xdr:colOff>236663</xdr:colOff>
      <xdr:row>552</xdr:row>
      <xdr:rowOff>3635055</xdr:rowOff>
    </xdr:to>
    <xdr:pic>
      <xdr:nvPicPr>
        <xdr:cNvPr id="551" name="Рисунок 550">
          <a:extLst>
            <a:ext uri="{FF2B5EF4-FFF2-40B4-BE49-F238E27FC236}">
              <a16:creationId xmlns:a16="http://schemas.microsoft.com/office/drawing/2014/main" id="{CEFB1411-DE32-46A8-9D2D-02798C513AB5}"/>
            </a:ext>
          </a:extLst>
        </xdr:cNvPr>
        <xdr:cNvPicPr>
          <a:picLocks noChangeAspect="1"/>
        </xdr:cNvPicPr>
      </xdr:nvPicPr>
      <xdr:blipFill>
        <a:blip xmlns:r="http://schemas.openxmlformats.org/officeDocument/2006/relationships" r:embed="rId549"/>
        <a:stretch>
          <a:fillRect/>
        </a:stretch>
      </xdr:blipFill>
      <xdr:spPr>
        <a:xfrm>
          <a:off x="16135350" y="1579073550"/>
          <a:ext cx="5113463" cy="3635055"/>
        </a:xfrm>
        <a:prstGeom prst="rect">
          <a:avLst/>
        </a:prstGeom>
      </xdr:spPr>
    </xdr:pic>
    <xdr:clientData/>
  </xdr:twoCellAnchor>
  <xdr:twoCellAnchor editAs="oneCell">
    <xdr:from>
      <xdr:col>11</xdr:col>
      <xdr:colOff>0</xdr:colOff>
      <xdr:row>553</xdr:row>
      <xdr:rowOff>0</xdr:rowOff>
    </xdr:from>
    <xdr:to>
      <xdr:col>17</xdr:col>
      <xdr:colOff>145110</xdr:colOff>
      <xdr:row>553</xdr:row>
      <xdr:rowOff>2575783</xdr:rowOff>
    </xdr:to>
    <xdr:pic>
      <xdr:nvPicPr>
        <xdr:cNvPr id="552" name="Рисунок 551">
          <a:extLst>
            <a:ext uri="{FF2B5EF4-FFF2-40B4-BE49-F238E27FC236}">
              <a16:creationId xmlns:a16="http://schemas.microsoft.com/office/drawing/2014/main" id="{C9D5F541-6ACC-47A3-9945-030699F75E84}"/>
            </a:ext>
          </a:extLst>
        </xdr:cNvPr>
        <xdr:cNvPicPr>
          <a:picLocks noChangeAspect="1"/>
        </xdr:cNvPicPr>
      </xdr:nvPicPr>
      <xdr:blipFill>
        <a:blip xmlns:r="http://schemas.openxmlformats.org/officeDocument/2006/relationships" r:embed="rId550"/>
        <a:stretch>
          <a:fillRect/>
        </a:stretch>
      </xdr:blipFill>
      <xdr:spPr>
        <a:xfrm>
          <a:off x="16135350" y="1582883550"/>
          <a:ext cx="3802710" cy="2575783"/>
        </a:xfrm>
        <a:prstGeom prst="rect">
          <a:avLst/>
        </a:prstGeom>
      </xdr:spPr>
    </xdr:pic>
    <xdr:clientData/>
  </xdr:twoCellAnchor>
  <xdr:twoCellAnchor editAs="oneCell">
    <xdr:from>
      <xdr:col>11</xdr:col>
      <xdr:colOff>0</xdr:colOff>
      <xdr:row>554</xdr:row>
      <xdr:rowOff>0</xdr:rowOff>
    </xdr:from>
    <xdr:to>
      <xdr:col>19</xdr:col>
      <xdr:colOff>76629</xdr:colOff>
      <xdr:row>554</xdr:row>
      <xdr:rowOff>3330229</xdr:rowOff>
    </xdr:to>
    <xdr:pic>
      <xdr:nvPicPr>
        <xdr:cNvPr id="553" name="Рисунок 552">
          <a:extLst>
            <a:ext uri="{FF2B5EF4-FFF2-40B4-BE49-F238E27FC236}">
              <a16:creationId xmlns:a16="http://schemas.microsoft.com/office/drawing/2014/main" id="{9183BC82-9DD0-43F5-B369-BD1E13D44E31}"/>
            </a:ext>
          </a:extLst>
        </xdr:cNvPr>
        <xdr:cNvPicPr>
          <a:picLocks noChangeAspect="1"/>
        </xdr:cNvPicPr>
      </xdr:nvPicPr>
      <xdr:blipFill>
        <a:blip xmlns:r="http://schemas.openxmlformats.org/officeDocument/2006/relationships" r:embed="rId551"/>
        <a:stretch>
          <a:fillRect/>
        </a:stretch>
      </xdr:blipFill>
      <xdr:spPr>
        <a:xfrm>
          <a:off x="16135350" y="1585645800"/>
          <a:ext cx="4953429" cy="3330229"/>
        </a:xfrm>
        <a:prstGeom prst="rect">
          <a:avLst/>
        </a:prstGeom>
      </xdr:spPr>
    </xdr:pic>
    <xdr:clientData/>
  </xdr:twoCellAnchor>
  <xdr:twoCellAnchor editAs="oneCell">
    <xdr:from>
      <xdr:col>11</xdr:col>
      <xdr:colOff>0</xdr:colOff>
      <xdr:row>555</xdr:row>
      <xdr:rowOff>0</xdr:rowOff>
    </xdr:from>
    <xdr:to>
      <xdr:col>14</xdr:col>
      <xdr:colOff>213537</xdr:colOff>
      <xdr:row>555</xdr:row>
      <xdr:rowOff>3185436</xdr:rowOff>
    </xdr:to>
    <xdr:pic>
      <xdr:nvPicPr>
        <xdr:cNvPr id="554" name="Рисунок 553">
          <a:extLst>
            <a:ext uri="{FF2B5EF4-FFF2-40B4-BE49-F238E27FC236}">
              <a16:creationId xmlns:a16="http://schemas.microsoft.com/office/drawing/2014/main" id="{25848E51-7ADB-4CBE-A764-A6516EE193C7}"/>
            </a:ext>
          </a:extLst>
        </xdr:cNvPr>
        <xdr:cNvPicPr>
          <a:picLocks noChangeAspect="1"/>
        </xdr:cNvPicPr>
      </xdr:nvPicPr>
      <xdr:blipFill>
        <a:blip xmlns:r="http://schemas.openxmlformats.org/officeDocument/2006/relationships" r:embed="rId552"/>
        <a:stretch>
          <a:fillRect/>
        </a:stretch>
      </xdr:blipFill>
      <xdr:spPr>
        <a:xfrm>
          <a:off x="16135350" y="1589170050"/>
          <a:ext cx="2042337" cy="3185436"/>
        </a:xfrm>
        <a:prstGeom prst="rect">
          <a:avLst/>
        </a:prstGeom>
      </xdr:spPr>
    </xdr:pic>
    <xdr:clientData/>
  </xdr:twoCellAnchor>
  <xdr:twoCellAnchor editAs="oneCell">
    <xdr:from>
      <xdr:col>11</xdr:col>
      <xdr:colOff>0</xdr:colOff>
      <xdr:row>556</xdr:row>
      <xdr:rowOff>0</xdr:rowOff>
    </xdr:from>
    <xdr:to>
      <xdr:col>19</xdr:col>
      <xdr:colOff>122353</xdr:colOff>
      <xdr:row>556</xdr:row>
      <xdr:rowOff>2712955</xdr:rowOff>
    </xdr:to>
    <xdr:pic>
      <xdr:nvPicPr>
        <xdr:cNvPr id="555" name="Рисунок 554">
          <a:extLst>
            <a:ext uri="{FF2B5EF4-FFF2-40B4-BE49-F238E27FC236}">
              <a16:creationId xmlns:a16="http://schemas.microsoft.com/office/drawing/2014/main" id="{37DBB404-8ADC-4701-AADB-6D67DAEE3896}"/>
            </a:ext>
          </a:extLst>
        </xdr:cNvPr>
        <xdr:cNvPicPr>
          <a:picLocks noChangeAspect="1"/>
        </xdr:cNvPicPr>
      </xdr:nvPicPr>
      <xdr:blipFill>
        <a:blip xmlns:r="http://schemas.openxmlformats.org/officeDocument/2006/relationships" r:embed="rId553"/>
        <a:stretch>
          <a:fillRect/>
        </a:stretch>
      </xdr:blipFill>
      <xdr:spPr>
        <a:xfrm>
          <a:off x="16135350" y="1592484750"/>
          <a:ext cx="4999153" cy="2712955"/>
        </a:xfrm>
        <a:prstGeom prst="rect">
          <a:avLst/>
        </a:prstGeom>
      </xdr:spPr>
    </xdr:pic>
    <xdr:clientData/>
  </xdr:twoCellAnchor>
  <xdr:twoCellAnchor editAs="oneCell">
    <xdr:from>
      <xdr:col>11</xdr:col>
      <xdr:colOff>0</xdr:colOff>
      <xdr:row>557</xdr:row>
      <xdr:rowOff>0</xdr:rowOff>
    </xdr:from>
    <xdr:to>
      <xdr:col>19</xdr:col>
      <xdr:colOff>53767</xdr:colOff>
      <xdr:row>557</xdr:row>
      <xdr:rowOff>4099915</xdr:rowOff>
    </xdr:to>
    <xdr:pic>
      <xdr:nvPicPr>
        <xdr:cNvPr id="556" name="Рисунок 555">
          <a:extLst>
            <a:ext uri="{FF2B5EF4-FFF2-40B4-BE49-F238E27FC236}">
              <a16:creationId xmlns:a16="http://schemas.microsoft.com/office/drawing/2014/main" id="{AF6B90BD-D93F-418F-A779-8E81B0CBDD2F}"/>
            </a:ext>
          </a:extLst>
        </xdr:cNvPr>
        <xdr:cNvPicPr>
          <a:picLocks noChangeAspect="1"/>
        </xdr:cNvPicPr>
      </xdr:nvPicPr>
      <xdr:blipFill>
        <a:blip xmlns:r="http://schemas.openxmlformats.org/officeDocument/2006/relationships" r:embed="rId554"/>
        <a:stretch>
          <a:fillRect/>
        </a:stretch>
      </xdr:blipFill>
      <xdr:spPr>
        <a:xfrm>
          <a:off x="16135350" y="1595342250"/>
          <a:ext cx="4930567" cy="4099915"/>
        </a:xfrm>
        <a:prstGeom prst="rect">
          <a:avLst/>
        </a:prstGeom>
      </xdr:spPr>
    </xdr:pic>
    <xdr:clientData/>
  </xdr:twoCellAnchor>
  <xdr:twoCellAnchor editAs="oneCell">
    <xdr:from>
      <xdr:col>11</xdr:col>
      <xdr:colOff>0</xdr:colOff>
      <xdr:row>558</xdr:row>
      <xdr:rowOff>0</xdr:rowOff>
    </xdr:from>
    <xdr:to>
      <xdr:col>17</xdr:col>
      <xdr:colOff>328005</xdr:colOff>
      <xdr:row>558</xdr:row>
      <xdr:rowOff>3726503</xdr:rowOff>
    </xdr:to>
    <xdr:pic>
      <xdr:nvPicPr>
        <xdr:cNvPr id="557" name="Рисунок 556">
          <a:extLst>
            <a:ext uri="{FF2B5EF4-FFF2-40B4-BE49-F238E27FC236}">
              <a16:creationId xmlns:a16="http://schemas.microsoft.com/office/drawing/2014/main" id="{F97D9A38-85CA-49B8-88F1-A1DE44C1D435}"/>
            </a:ext>
          </a:extLst>
        </xdr:cNvPr>
        <xdr:cNvPicPr>
          <a:picLocks noChangeAspect="1"/>
        </xdr:cNvPicPr>
      </xdr:nvPicPr>
      <xdr:blipFill>
        <a:blip xmlns:r="http://schemas.openxmlformats.org/officeDocument/2006/relationships" r:embed="rId555"/>
        <a:stretch>
          <a:fillRect/>
        </a:stretch>
      </xdr:blipFill>
      <xdr:spPr>
        <a:xfrm>
          <a:off x="16135350" y="1599552300"/>
          <a:ext cx="3985605" cy="3726503"/>
        </a:xfrm>
        <a:prstGeom prst="rect">
          <a:avLst/>
        </a:prstGeom>
      </xdr:spPr>
    </xdr:pic>
    <xdr:clientData/>
  </xdr:twoCellAnchor>
  <xdr:twoCellAnchor editAs="oneCell">
    <xdr:from>
      <xdr:col>11</xdr:col>
      <xdr:colOff>0</xdr:colOff>
      <xdr:row>559</xdr:row>
      <xdr:rowOff>0</xdr:rowOff>
    </xdr:from>
    <xdr:to>
      <xdr:col>18</xdr:col>
      <xdr:colOff>389023</xdr:colOff>
      <xdr:row>559</xdr:row>
      <xdr:rowOff>3680779</xdr:rowOff>
    </xdr:to>
    <xdr:pic>
      <xdr:nvPicPr>
        <xdr:cNvPr id="558" name="Рисунок 557">
          <a:extLst>
            <a:ext uri="{FF2B5EF4-FFF2-40B4-BE49-F238E27FC236}">
              <a16:creationId xmlns:a16="http://schemas.microsoft.com/office/drawing/2014/main" id="{143E0070-BE4D-4276-9F30-4F1A1FA667E6}"/>
            </a:ext>
          </a:extLst>
        </xdr:cNvPr>
        <xdr:cNvPicPr>
          <a:picLocks noChangeAspect="1"/>
        </xdr:cNvPicPr>
      </xdr:nvPicPr>
      <xdr:blipFill>
        <a:blip xmlns:r="http://schemas.openxmlformats.org/officeDocument/2006/relationships" r:embed="rId556"/>
        <a:stretch>
          <a:fillRect/>
        </a:stretch>
      </xdr:blipFill>
      <xdr:spPr>
        <a:xfrm>
          <a:off x="16135350" y="1603324200"/>
          <a:ext cx="4656223" cy="3680779"/>
        </a:xfrm>
        <a:prstGeom prst="rect">
          <a:avLst/>
        </a:prstGeom>
      </xdr:spPr>
    </xdr:pic>
    <xdr:clientData/>
  </xdr:twoCellAnchor>
  <xdr:twoCellAnchor editAs="oneCell">
    <xdr:from>
      <xdr:col>11</xdr:col>
      <xdr:colOff>0</xdr:colOff>
      <xdr:row>560</xdr:row>
      <xdr:rowOff>0</xdr:rowOff>
    </xdr:from>
    <xdr:to>
      <xdr:col>19</xdr:col>
      <xdr:colOff>404318</xdr:colOff>
      <xdr:row>560</xdr:row>
      <xdr:rowOff>1470787</xdr:rowOff>
    </xdr:to>
    <xdr:pic>
      <xdr:nvPicPr>
        <xdr:cNvPr id="559" name="Рисунок 558">
          <a:extLst>
            <a:ext uri="{FF2B5EF4-FFF2-40B4-BE49-F238E27FC236}">
              <a16:creationId xmlns:a16="http://schemas.microsoft.com/office/drawing/2014/main" id="{C675B220-D092-4B40-8AF8-980C17949C59}"/>
            </a:ext>
          </a:extLst>
        </xdr:cNvPr>
        <xdr:cNvPicPr>
          <a:picLocks noChangeAspect="1"/>
        </xdr:cNvPicPr>
      </xdr:nvPicPr>
      <xdr:blipFill>
        <a:blip xmlns:r="http://schemas.openxmlformats.org/officeDocument/2006/relationships" r:embed="rId557"/>
        <a:stretch>
          <a:fillRect/>
        </a:stretch>
      </xdr:blipFill>
      <xdr:spPr>
        <a:xfrm>
          <a:off x="16135350" y="1607400900"/>
          <a:ext cx="5281118" cy="1470787"/>
        </a:xfrm>
        <a:prstGeom prst="rect">
          <a:avLst/>
        </a:prstGeom>
      </xdr:spPr>
    </xdr:pic>
    <xdr:clientData/>
  </xdr:twoCellAnchor>
  <xdr:twoCellAnchor editAs="oneCell">
    <xdr:from>
      <xdr:col>11</xdr:col>
      <xdr:colOff>0</xdr:colOff>
      <xdr:row>561</xdr:row>
      <xdr:rowOff>0</xdr:rowOff>
    </xdr:from>
    <xdr:to>
      <xdr:col>16</xdr:col>
      <xdr:colOff>404159</xdr:colOff>
      <xdr:row>561</xdr:row>
      <xdr:rowOff>2674852</xdr:rowOff>
    </xdr:to>
    <xdr:pic>
      <xdr:nvPicPr>
        <xdr:cNvPr id="560" name="Рисунок 559">
          <a:extLst>
            <a:ext uri="{FF2B5EF4-FFF2-40B4-BE49-F238E27FC236}">
              <a16:creationId xmlns:a16="http://schemas.microsoft.com/office/drawing/2014/main" id="{ABF4554A-2617-4182-946E-C6C1DBEEDCC0}"/>
            </a:ext>
          </a:extLst>
        </xdr:cNvPr>
        <xdr:cNvPicPr>
          <a:picLocks noChangeAspect="1"/>
        </xdr:cNvPicPr>
      </xdr:nvPicPr>
      <xdr:blipFill>
        <a:blip xmlns:r="http://schemas.openxmlformats.org/officeDocument/2006/relationships" r:embed="rId558"/>
        <a:stretch>
          <a:fillRect/>
        </a:stretch>
      </xdr:blipFill>
      <xdr:spPr>
        <a:xfrm>
          <a:off x="16135350" y="1609020150"/>
          <a:ext cx="3452159" cy="2674852"/>
        </a:xfrm>
        <a:prstGeom prst="rect">
          <a:avLst/>
        </a:prstGeom>
      </xdr:spPr>
    </xdr:pic>
    <xdr:clientData/>
  </xdr:twoCellAnchor>
  <xdr:twoCellAnchor editAs="oneCell">
    <xdr:from>
      <xdr:col>11</xdr:col>
      <xdr:colOff>0</xdr:colOff>
      <xdr:row>562</xdr:row>
      <xdr:rowOff>0</xdr:rowOff>
    </xdr:from>
    <xdr:to>
      <xdr:col>15</xdr:col>
      <xdr:colOff>266934</xdr:colOff>
      <xdr:row>562</xdr:row>
      <xdr:rowOff>3932261</xdr:rowOff>
    </xdr:to>
    <xdr:pic>
      <xdr:nvPicPr>
        <xdr:cNvPr id="561" name="Рисунок 560">
          <a:extLst>
            <a:ext uri="{FF2B5EF4-FFF2-40B4-BE49-F238E27FC236}">
              <a16:creationId xmlns:a16="http://schemas.microsoft.com/office/drawing/2014/main" id="{6A6E5974-BE69-49B5-989B-F1A471A36363}"/>
            </a:ext>
          </a:extLst>
        </xdr:cNvPr>
        <xdr:cNvPicPr>
          <a:picLocks noChangeAspect="1"/>
        </xdr:cNvPicPr>
      </xdr:nvPicPr>
      <xdr:blipFill>
        <a:blip xmlns:r="http://schemas.openxmlformats.org/officeDocument/2006/relationships" r:embed="rId559"/>
        <a:stretch>
          <a:fillRect/>
        </a:stretch>
      </xdr:blipFill>
      <xdr:spPr>
        <a:xfrm>
          <a:off x="16135350" y="1611877650"/>
          <a:ext cx="2705334" cy="3932261"/>
        </a:xfrm>
        <a:prstGeom prst="rect">
          <a:avLst/>
        </a:prstGeom>
      </xdr:spPr>
    </xdr:pic>
    <xdr:clientData/>
  </xdr:twoCellAnchor>
  <xdr:twoCellAnchor editAs="oneCell">
    <xdr:from>
      <xdr:col>11</xdr:col>
      <xdr:colOff>0</xdr:colOff>
      <xdr:row>563</xdr:row>
      <xdr:rowOff>0</xdr:rowOff>
    </xdr:from>
    <xdr:to>
      <xdr:col>18</xdr:col>
      <xdr:colOff>495713</xdr:colOff>
      <xdr:row>563</xdr:row>
      <xdr:rowOff>2430991</xdr:rowOff>
    </xdr:to>
    <xdr:pic>
      <xdr:nvPicPr>
        <xdr:cNvPr id="562" name="Рисунок 561">
          <a:extLst>
            <a:ext uri="{FF2B5EF4-FFF2-40B4-BE49-F238E27FC236}">
              <a16:creationId xmlns:a16="http://schemas.microsoft.com/office/drawing/2014/main" id="{864E2741-BF0B-4364-B0DB-384F28614FC0}"/>
            </a:ext>
          </a:extLst>
        </xdr:cNvPr>
        <xdr:cNvPicPr>
          <a:picLocks noChangeAspect="1"/>
        </xdr:cNvPicPr>
      </xdr:nvPicPr>
      <xdr:blipFill>
        <a:blip xmlns:r="http://schemas.openxmlformats.org/officeDocument/2006/relationships" r:embed="rId560"/>
        <a:stretch>
          <a:fillRect/>
        </a:stretch>
      </xdr:blipFill>
      <xdr:spPr>
        <a:xfrm>
          <a:off x="16135350" y="1615897200"/>
          <a:ext cx="4762913" cy="2430991"/>
        </a:xfrm>
        <a:prstGeom prst="rect">
          <a:avLst/>
        </a:prstGeom>
      </xdr:spPr>
    </xdr:pic>
    <xdr:clientData/>
  </xdr:twoCellAnchor>
  <xdr:twoCellAnchor editAs="oneCell">
    <xdr:from>
      <xdr:col>11</xdr:col>
      <xdr:colOff>0</xdr:colOff>
      <xdr:row>564</xdr:row>
      <xdr:rowOff>0</xdr:rowOff>
    </xdr:from>
    <xdr:to>
      <xdr:col>18</xdr:col>
      <xdr:colOff>510954</xdr:colOff>
      <xdr:row>564</xdr:row>
      <xdr:rowOff>3878916</xdr:rowOff>
    </xdr:to>
    <xdr:pic>
      <xdr:nvPicPr>
        <xdr:cNvPr id="563" name="Рисунок 562">
          <a:extLst>
            <a:ext uri="{FF2B5EF4-FFF2-40B4-BE49-F238E27FC236}">
              <a16:creationId xmlns:a16="http://schemas.microsoft.com/office/drawing/2014/main" id="{89E55516-59A5-4ACE-A6BF-5E5F442B2540}"/>
            </a:ext>
          </a:extLst>
        </xdr:cNvPr>
        <xdr:cNvPicPr>
          <a:picLocks noChangeAspect="1"/>
        </xdr:cNvPicPr>
      </xdr:nvPicPr>
      <xdr:blipFill>
        <a:blip xmlns:r="http://schemas.openxmlformats.org/officeDocument/2006/relationships" r:embed="rId561"/>
        <a:stretch>
          <a:fillRect/>
        </a:stretch>
      </xdr:blipFill>
      <xdr:spPr>
        <a:xfrm>
          <a:off x="16135350" y="1618564200"/>
          <a:ext cx="4778154" cy="3878916"/>
        </a:xfrm>
        <a:prstGeom prst="rect">
          <a:avLst/>
        </a:prstGeom>
      </xdr:spPr>
    </xdr:pic>
    <xdr:clientData/>
  </xdr:twoCellAnchor>
  <xdr:twoCellAnchor editAs="oneCell">
    <xdr:from>
      <xdr:col>11</xdr:col>
      <xdr:colOff>0</xdr:colOff>
      <xdr:row>565</xdr:row>
      <xdr:rowOff>0</xdr:rowOff>
    </xdr:from>
    <xdr:to>
      <xdr:col>16</xdr:col>
      <xdr:colOff>518469</xdr:colOff>
      <xdr:row>565</xdr:row>
      <xdr:rowOff>3414056</xdr:rowOff>
    </xdr:to>
    <xdr:pic>
      <xdr:nvPicPr>
        <xdr:cNvPr id="564" name="Рисунок 563">
          <a:extLst>
            <a:ext uri="{FF2B5EF4-FFF2-40B4-BE49-F238E27FC236}">
              <a16:creationId xmlns:a16="http://schemas.microsoft.com/office/drawing/2014/main" id="{1C3EB539-E887-44F0-A132-5343B80726C4}"/>
            </a:ext>
          </a:extLst>
        </xdr:cNvPr>
        <xdr:cNvPicPr>
          <a:picLocks noChangeAspect="1"/>
        </xdr:cNvPicPr>
      </xdr:nvPicPr>
      <xdr:blipFill>
        <a:blip xmlns:r="http://schemas.openxmlformats.org/officeDocument/2006/relationships" r:embed="rId562"/>
        <a:stretch>
          <a:fillRect/>
        </a:stretch>
      </xdr:blipFill>
      <xdr:spPr>
        <a:xfrm>
          <a:off x="16135350" y="1622564700"/>
          <a:ext cx="3566469" cy="3414056"/>
        </a:xfrm>
        <a:prstGeom prst="rect">
          <a:avLst/>
        </a:prstGeom>
      </xdr:spPr>
    </xdr:pic>
    <xdr:clientData/>
  </xdr:twoCellAnchor>
  <xdr:twoCellAnchor editAs="oneCell">
    <xdr:from>
      <xdr:col>11</xdr:col>
      <xdr:colOff>0</xdr:colOff>
      <xdr:row>566</xdr:row>
      <xdr:rowOff>0</xdr:rowOff>
    </xdr:from>
    <xdr:to>
      <xdr:col>17</xdr:col>
      <xdr:colOff>30800</xdr:colOff>
      <xdr:row>566</xdr:row>
      <xdr:rowOff>2903472</xdr:rowOff>
    </xdr:to>
    <xdr:pic>
      <xdr:nvPicPr>
        <xdr:cNvPr id="565" name="Рисунок 564">
          <a:extLst>
            <a:ext uri="{FF2B5EF4-FFF2-40B4-BE49-F238E27FC236}">
              <a16:creationId xmlns:a16="http://schemas.microsoft.com/office/drawing/2014/main" id="{366CD423-C588-4E2D-AEDD-0538378AC217}"/>
            </a:ext>
          </a:extLst>
        </xdr:cNvPr>
        <xdr:cNvPicPr>
          <a:picLocks noChangeAspect="1"/>
        </xdr:cNvPicPr>
      </xdr:nvPicPr>
      <xdr:blipFill>
        <a:blip xmlns:r="http://schemas.openxmlformats.org/officeDocument/2006/relationships" r:embed="rId563"/>
        <a:stretch>
          <a:fillRect/>
        </a:stretch>
      </xdr:blipFill>
      <xdr:spPr>
        <a:xfrm>
          <a:off x="16135350" y="1626165150"/>
          <a:ext cx="3688400" cy="2903472"/>
        </a:xfrm>
        <a:prstGeom prst="rect">
          <a:avLst/>
        </a:prstGeom>
      </xdr:spPr>
    </xdr:pic>
    <xdr:clientData/>
  </xdr:twoCellAnchor>
  <xdr:twoCellAnchor editAs="oneCell">
    <xdr:from>
      <xdr:col>11</xdr:col>
      <xdr:colOff>0</xdr:colOff>
      <xdr:row>567</xdr:row>
      <xdr:rowOff>0</xdr:rowOff>
    </xdr:from>
    <xdr:to>
      <xdr:col>17</xdr:col>
      <xdr:colOff>373729</xdr:colOff>
      <xdr:row>567</xdr:row>
      <xdr:rowOff>2842506</xdr:rowOff>
    </xdr:to>
    <xdr:pic>
      <xdr:nvPicPr>
        <xdr:cNvPr id="566" name="Рисунок 565">
          <a:extLst>
            <a:ext uri="{FF2B5EF4-FFF2-40B4-BE49-F238E27FC236}">
              <a16:creationId xmlns:a16="http://schemas.microsoft.com/office/drawing/2014/main" id="{13063A8C-21BC-4F4D-BFB3-D003965EAC86}"/>
            </a:ext>
          </a:extLst>
        </xdr:cNvPr>
        <xdr:cNvPicPr>
          <a:picLocks noChangeAspect="1"/>
        </xdr:cNvPicPr>
      </xdr:nvPicPr>
      <xdr:blipFill>
        <a:blip xmlns:r="http://schemas.openxmlformats.org/officeDocument/2006/relationships" r:embed="rId564"/>
        <a:stretch>
          <a:fillRect/>
        </a:stretch>
      </xdr:blipFill>
      <xdr:spPr>
        <a:xfrm>
          <a:off x="16135350" y="1629251250"/>
          <a:ext cx="4031329" cy="2842506"/>
        </a:xfrm>
        <a:prstGeom prst="rect">
          <a:avLst/>
        </a:prstGeom>
      </xdr:spPr>
    </xdr:pic>
    <xdr:clientData/>
  </xdr:twoCellAnchor>
  <xdr:twoCellAnchor editAs="oneCell">
    <xdr:from>
      <xdr:col>11</xdr:col>
      <xdr:colOff>0</xdr:colOff>
      <xdr:row>568</xdr:row>
      <xdr:rowOff>0</xdr:rowOff>
    </xdr:from>
    <xdr:to>
      <xdr:col>16</xdr:col>
      <xdr:colOff>434642</xdr:colOff>
      <xdr:row>568</xdr:row>
      <xdr:rowOff>2202371</xdr:rowOff>
    </xdr:to>
    <xdr:pic>
      <xdr:nvPicPr>
        <xdr:cNvPr id="567" name="Рисунок 566">
          <a:extLst>
            <a:ext uri="{FF2B5EF4-FFF2-40B4-BE49-F238E27FC236}">
              <a16:creationId xmlns:a16="http://schemas.microsoft.com/office/drawing/2014/main" id="{D83247F8-7400-4E3C-A064-6540736F1EEE}"/>
            </a:ext>
          </a:extLst>
        </xdr:cNvPr>
        <xdr:cNvPicPr>
          <a:picLocks noChangeAspect="1"/>
        </xdr:cNvPicPr>
      </xdr:nvPicPr>
      <xdr:blipFill>
        <a:blip xmlns:r="http://schemas.openxmlformats.org/officeDocument/2006/relationships" r:embed="rId565"/>
        <a:stretch>
          <a:fillRect/>
        </a:stretch>
      </xdr:blipFill>
      <xdr:spPr>
        <a:xfrm>
          <a:off x="16135350" y="1632299250"/>
          <a:ext cx="3482642" cy="2202371"/>
        </a:xfrm>
        <a:prstGeom prst="rect">
          <a:avLst/>
        </a:prstGeom>
      </xdr:spPr>
    </xdr:pic>
    <xdr:clientData/>
  </xdr:twoCellAnchor>
  <xdr:twoCellAnchor editAs="oneCell">
    <xdr:from>
      <xdr:col>11</xdr:col>
      <xdr:colOff>0</xdr:colOff>
      <xdr:row>569</xdr:row>
      <xdr:rowOff>0</xdr:rowOff>
    </xdr:from>
    <xdr:to>
      <xdr:col>15</xdr:col>
      <xdr:colOff>61177</xdr:colOff>
      <xdr:row>569</xdr:row>
      <xdr:rowOff>1783235</xdr:rowOff>
    </xdr:to>
    <xdr:pic>
      <xdr:nvPicPr>
        <xdr:cNvPr id="568" name="Рисунок 567">
          <a:extLst>
            <a:ext uri="{FF2B5EF4-FFF2-40B4-BE49-F238E27FC236}">
              <a16:creationId xmlns:a16="http://schemas.microsoft.com/office/drawing/2014/main" id="{DD42E9FE-A516-448C-8B2E-311B08E35016}"/>
            </a:ext>
          </a:extLst>
        </xdr:cNvPr>
        <xdr:cNvPicPr>
          <a:picLocks noChangeAspect="1"/>
        </xdr:cNvPicPr>
      </xdr:nvPicPr>
      <xdr:blipFill>
        <a:blip xmlns:r="http://schemas.openxmlformats.org/officeDocument/2006/relationships" r:embed="rId566"/>
        <a:stretch>
          <a:fillRect/>
        </a:stretch>
      </xdr:blipFill>
      <xdr:spPr>
        <a:xfrm>
          <a:off x="16135350" y="1634851950"/>
          <a:ext cx="2499577" cy="1783235"/>
        </a:xfrm>
        <a:prstGeom prst="rect">
          <a:avLst/>
        </a:prstGeom>
      </xdr:spPr>
    </xdr:pic>
    <xdr:clientData/>
  </xdr:twoCellAnchor>
  <xdr:twoCellAnchor editAs="oneCell">
    <xdr:from>
      <xdr:col>11</xdr:col>
      <xdr:colOff>0</xdr:colOff>
      <xdr:row>570</xdr:row>
      <xdr:rowOff>0</xdr:rowOff>
    </xdr:from>
    <xdr:to>
      <xdr:col>15</xdr:col>
      <xdr:colOff>381244</xdr:colOff>
      <xdr:row>570</xdr:row>
      <xdr:rowOff>1935648</xdr:rowOff>
    </xdr:to>
    <xdr:pic>
      <xdr:nvPicPr>
        <xdr:cNvPr id="569" name="Рисунок 568">
          <a:extLst>
            <a:ext uri="{FF2B5EF4-FFF2-40B4-BE49-F238E27FC236}">
              <a16:creationId xmlns:a16="http://schemas.microsoft.com/office/drawing/2014/main" id="{189CB2B6-06A0-41E4-A7FA-0E4E9E7ED8C3}"/>
            </a:ext>
          </a:extLst>
        </xdr:cNvPr>
        <xdr:cNvPicPr>
          <a:picLocks noChangeAspect="1"/>
        </xdr:cNvPicPr>
      </xdr:nvPicPr>
      <xdr:blipFill>
        <a:blip xmlns:r="http://schemas.openxmlformats.org/officeDocument/2006/relationships" r:embed="rId567"/>
        <a:stretch>
          <a:fillRect/>
        </a:stretch>
      </xdr:blipFill>
      <xdr:spPr>
        <a:xfrm>
          <a:off x="16135350" y="1637061750"/>
          <a:ext cx="2819644" cy="1935648"/>
        </a:xfrm>
        <a:prstGeom prst="rect">
          <a:avLst/>
        </a:prstGeom>
      </xdr:spPr>
    </xdr:pic>
    <xdr:clientData/>
  </xdr:twoCellAnchor>
  <xdr:twoCellAnchor editAs="oneCell">
    <xdr:from>
      <xdr:col>11</xdr:col>
      <xdr:colOff>0</xdr:colOff>
      <xdr:row>571</xdr:row>
      <xdr:rowOff>0</xdr:rowOff>
    </xdr:from>
    <xdr:to>
      <xdr:col>14</xdr:col>
      <xdr:colOff>571708</xdr:colOff>
      <xdr:row>571</xdr:row>
      <xdr:rowOff>1661304</xdr:rowOff>
    </xdr:to>
    <xdr:pic>
      <xdr:nvPicPr>
        <xdr:cNvPr id="570" name="Рисунок 569">
          <a:extLst>
            <a:ext uri="{FF2B5EF4-FFF2-40B4-BE49-F238E27FC236}">
              <a16:creationId xmlns:a16="http://schemas.microsoft.com/office/drawing/2014/main" id="{25BF5260-CFED-4BB2-8016-469B59A8E381}"/>
            </a:ext>
          </a:extLst>
        </xdr:cNvPr>
        <xdr:cNvPicPr>
          <a:picLocks noChangeAspect="1"/>
        </xdr:cNvPicPr>
      </xdr:nvPicPr>
      <xdr:blipFill>
        <a:blip xmlns:r="http://schemas.openxmlformats.org/officeDocument/2006/relationships" r:embed="rId568"/>
        <a:stretch>
          <a:fillRect/>
        </a:stretch>
      </xdr:blipFill>
      <xdr:spPr>
        <a:xfrm>
          <a:off x="16135350" y="1639081050"/>
          <a:ext cx="2400508" cy="1661304"/>
        </a:xfrm>
        <a:prstGeom prst="rect">
          <a:avLst/>
        </a:prstGeom>
      </xdr:spPr>
    </xdr:pic>
    <xdr:clientData/>
  </xdr:twoCellAnchor>
  <xdr:twoCellAnchor editAs="oneCell">
    <xdr:from>
      <xdr:col>11</xdr:col>
      <xdr:colOff>0</xdr:colOff>
      <xdr:row>572</xdr:row>
      <xdr:rowOff>0</xdr:rowOff>
    </xdr:from>
    <xdr:to>
      <xdr:col>15</xdr:col>
      <xdr:colOff>84039</xdr:colOff>
      <xdr:row>572</xdr:row>
      <xdr:rowOff>1760373</xdr:rowOff>
    </xdr:to>
    <xdr:pic>
      <xdr:nvPicPr>
        <xdr:cNvPr id="571" name="Рисунок 570">
          <a:extLst>
            <a:ext uri="{FF2B5EF4-FFF2-40B4-BE49-F238E27FC236}">
              <a16:creationId xmlns:a16="http://schemas.microsoft.com/office/drawing/2014/main" id="{86C2CBB9-630C-4348-A25E-298E1F49CF4E}"/>
            </a:ext>
          </a:extLst>
        </xdr:cNvPr>
        <xdr:cNvPicPr>
          <a:picLocks noChangeAspect="1"/>
        </xdr:cNvPicPr>
      </xdr:nvPicPr>
      <xdr:blipFill>
        <a:blip xmlns:r="http://schemas.openxmlformats.org/officeDocument/2006/relationships" r:embed="rId569"/>
        <a:stretch>
          <a:fillRect/>
        </a:stretch>
      </xdr:blipFill>
      <xdr:spPr>
        <a:xfrm>
          <a:off x="16135350" y="1640928900"/>
          <a:ext cx="2522439" cy="1760373"/>
        </a:xfrm>
        <a:prstGeom prst="rect">
          <a:avLst/>
        </a:prstGeom>
      </xdr:spPr>
    </xdr:pic>
    <xdr:clientData/>
  </xdr:twoCellAnchor>
  <xdr:twoCellAnchor editAs="oneCell">
    <xdr:from>
      <xdr:col>11</xdr:col>
      <xdr:colOff>0</xdr:colOff>
      <xdr:row>573</xdr:row>
      <xdr:rowOff>0</xdr:rowOff>
    </xdr:from>
    <xdr:to>
      <xdr:col>20</xdr:col>
      <xdr:colOff>30958</xdr:colOff>
      <xdr:row>573</xdr:row>
      <xdr:rowOff>1973751</xdr:rowOff>
    </xdr:to>
    <xdr:pic>
      <xdr:nvPicPr>
        <xdr:cNvPr id="572" name="Рисунок 571">
          <a:extLst>
            <a:ext uri="{FF2B5EF4-FFF2-40B4-BE49-F238E27FC236}">
              <a16:creationId xmlns:a16="http://schemas.microsoft.com/office/drawing/2014/main" id="{D64C59C0-BA1A-40DD-A11B-F69AB0EE197C}"/>
            </a:ext>
          </a:extLst>
        </xdr:cNvPr>
        <xdr:cNvPicPr>
          <a:picLocks noChangeAspect="1"/>
        </xdr:cNvPicPr>
      </xdr:nvPicPr>
      <xdr:blipFill>
        <a:blip xmlns:r="http://schemas.openxmlformats.org/officeDocument/2006/relationships" r:embed="rId570"/>
        <a:stretch>
          <a:fillRect/>
        </a:stretch>
      </xdr:blipFill>
      <xdr:spPr>
        <a:xfrm>
          <a:off x="16135350" y="1642929150"/>
          <a:ext cx="5517358" cy="1973751"/>
        </a:xfrm>
        <a:prstGeom prst="rect">
          <a:avLst/>
        </a:prstGeom>
      </xdr:spPr>
    </xdr:pic>
    <xdr:clientData/>
  </xdr:twoCellAnchor>
  <xdr:twoCellAnchor editAs="oneCell">
    <xdr:from>
      <xdr:col>11</xdr:col>
      <xdr:colOff>0</xdr:colOff>
      <xdr:row>574</xdr:row>
      <xdr:rowOff>0</xdr:rowOff>
    </xdr:from>
    <xdr:to>
      <xdr:col>20</xdr:col>
      <xdr:colOff>475</xdr:colOff>
      <xdr:row>574</xdr:row>
      <xdr:rowOff>3604572</xdr:rowOff>
    </xdr:to>
    <xdr:pic>
      <xdr:nvPicPr>
        <xdr:cNvPr id="573" name="Рисунок 572">
          <a:extLst>
            <a:ext uri="{FF2B5EF4-FFF2-40B4-BE49-F238E27FC236}">
              <a16:creationId xmlns:a16="http://schemas.microsoft.com/office/drawing/2014/main" id="{CCA1BE38-20B1-4B37-A562-162D5686ED6D}"/>
            </a:ext>
          </a:extLst>
        </xdr:cNvPr>
        <xdr:cNvPicPr>
          <a:picLocks noChangeAspect="1"/>
        </xdr:cNvPicPr>
      </xdr:nvPicPr>
      <xdr:blipFill>
        <a:blip xmlns:r="http://schemas.openxmlformats.org/officeDocument/2006/relationships" r:embed="rId571"/>
        <a:stretch>
          <a:fillRect/>
        </a:stretch>
      </xdr:blipFill>
      <xdr:spPr>
        <a:xfrm>
          <a:off x="16135350" y="1644986550"/>
          <a:ext cx="5486875" cy="3604572"/>
        </a:xfrm>
        <a:prstGeom prst="rect">
          <a:avLst/>
        </a:prstGeom>
      </xdr:spPr>
    </xdr:pic>
    <xdr:clientData/>
  </xdr:twoCellAnchor>
  <xdr:twoCellAnchor editAs="oneCell">
    <xdr:from>
      <xdr:col>11</xdr:col>
      <xdr:colOff>0</xdr:colOff>
      <xdr:row>575</xdr:row>
      <xdr:rowOff>0</xdr:rowOff>
    </xdr:from>
    <xdr:to>
      <xdr:col>15</xdr:col>
      <xdr:colOff>175487</xdr:colOff>
      <xdr:row>575</xdr:row>
      <xdr:rowOff>1653683</xdr:rowOff>
    </xdr:to>
    <xdr:pic>
      <xdr:nvPicPr>
        <xdr:cNvPr id="574" name="Рисунок 573">
          <a:extLst>
            <a:ext uri="{FF2B5EF4-FFF2-40B4-BE49-F238E27FC236}">
              <a16:creationId xmlns:a16="http://schemas.microsoft.com/office/drawing/2014/main" id="{D32DFFA1-6B99-44FC-A613-71A6FE2AD409}"/>
            </a:ext>
          </a:extLst>
        </xdr:cNvPr>
        <xdr:cNvPicPr>
          <a:picLocks noChangeAspect="1"/>
        </xdr:cNvPicPr>
      </xdr:nvPicPr>
      <xdr:blipFill>
        <a:blip xmlns:r="http://schemas.openxmlformats.org/officeDocument/2006/relationships" r:embed="rId572"/>
        <a:stretch>
          <a:fillRect/>
        </a:stretch>
      </xdr:blipFill>
      <xdr:spPr>
        <a:xfrm>
          <a:off x="16135350" y="1648720350"/>
          <a:ext cx="2613887" cy="1653683"/>
        </a:xfrm>
        <a:prstGeom prst="rect">
          <a:avLst/>
        </a:prstGeom>
      </xdr:spPr>
    </xdr:pic>
    <xdr:clientData/>
  </xdr:twoCellAnchor>
  <xdr:twoCellAnchor editAs="oneCell">
    <xdr:from>
      <xdr:col>11</xdr:col>
      <xdr:colOff>0</xdr:colOff>
      <xdr:row>576</xdr:row>
      <xdr:rowOff>0</xdr:rowOff>
    </xdr:from>
    <xdr:to>
      <xdr:col>19</xdr:col>
      <xdr:colOff>69009</xdr:colOff>
      <xdr:row>576</xdr:row>
      <xdr:rowOff>3093988</xdr:rowOff>
    </xdr:to>
    <xdr:pic>
      <xdr:nvPicPr>
        <xdr:cNvPr id="575" name="Рисунок 574">
          <a:extLst>
            <a:ext uri="{FF2B5EF4-FFF2-40B4-BE49-F238E27FC236}">
              <a16:creationId xmlns:a16="http://schemas.microsoft.com/office/drawing/2014/main" id="{303766E9-96BE-4905-BACE-AB292D1C1494}"/>
            </a:ext>
          </a:extLst>
        </xdr:cNvPr>
        <xdr:cNvPicPr>
          <a:picLocks noChangeAspect="1"/>
        </xdr:cNvPicPr>
      </xdr:nvPicPr>
      <xdr:blipFill>
        <a:blip xmlns:r="http://schemas.openxmlformats.org/officeDocument/2006/relationships" r:embed="rId573"/>
        <a:stretch>
          <a:fillRect/>
        </a:stretch>
      </xdr:blipFill>
      <xdr:spPr>
        <a:xfrm>
          <a:off x="16135350" y="1650453900"/>
          <a:ext cx="4945809" cy="3093988"/>
        </a:xfrm>
        <a:prstGeom prst="rect">
          <a:avLst/>
        </a:prstGeom>
      </xdr:spPr>
    </xdr:pic>
    <xdr:clientData/>
  </xdr:twoCellAnchor>
  <xdr:twoCellAnchor editAs="oneCell">
    <xdr:from>
      <xdr:col>11</xdr:col>
      <xdr:colOff>0</xdr:colOff>
      <xdr:row>577</xdr:row>
      <xdr:rowOff>0</xdr:rowOff>
    </xdr:from>
    <xdr:to>
      <xdr:col>14</xdr:col>
      <xdr:colOff>381192</xdr:colOff>
      <xdr:row>577</xdr:row>
      <xdr:rowOff>3391194</xdr:rowOff>
    </xdr:to>
    <xdr:pic>
      <xdr:nvPicPr>
        <xdr:cNvPr id="576" name="Рисунок 575">
          <a:extLst>
            <a:ext uri="{FF2B5EF4-FFF2-40B4-BE49-F238E27FC236}">
              <a16:creationId xmlns:a16="http://schemas.microsoft.com/office/drawing/2014/main" id="{B739F998-1D58-474A-839D-703F7876AB10}"/>
            </a:ext>
          </a:extLst>
        </xdr:cNvPr>
        <xdr:cNvPicPr>
          <a:picLocks noChangeAspect="1"/>
        </xdr:cNvPicPr>
      </xdr:nvPicPr>
      <xdr:blipFill>
        <a:blip xmlns:r="http://schemas.openxmlformats.org/officeDocument/2006/relationships" r:embed="rId574"/>
        <a:stretch>
          <a:fillRect/>
        </a:stretch>
      </xdr:blipFill>
      <xdr:spPr>
        <a:xfrm>
          <a:off x="16135350" y="1653654300"/>
          <a:ext cx="2209992" cy="3391194"/>
        </a:xfrm>
        <a:prstGeom prst="rect">
          <a:avLst/>
        </a:prstGeom>
      </xdr:spPr>
    </xdr:pic>
    <xdr:clientData/>
  </xdr:twoCellAnchor>
  <xdr:twoCellAnchor editAs="oneCell">
    <xdr:from>
      <xdr:col>11</xdr:col>
      <xdr:colOff>0</xdr:colOff>
      <xdr:row>578</xdr:row>
      <xdr:rowOff>0</xdr:rowOff>
    </xdr:from>
    <xdr:to>
      <xdr:col>18</xdr:col>
      <xdr:colOff>30852</xdr:colOff>
      <xdr:row>578</xdr:row>
      <xdr:rowOff>2545301</xdr:rowOff>
    </xdr:to>
    <xdr:pic>
      <xdr:nvPicPr>
        <xdr:cNvPr id="577" name="Рисунок 576">
          <a:extLst>
            <a:ext uri="{FF2B5EF4-FFF2-40B4-BE49-F238E27FC236}">
              <a16:creationId xmlns:a16="http://schemas.microsoft.com/office/drawing/2014/main" id="{A159F5BD-C763-4294-8D8C-889147703985}"/>
            </a:ext>
          </a:extLst>
        </xdr:cNvPr>
        <xdr:cNvPicPr>
          <a:picLocks noChangeAspect="1"/>
        </xdr:cNvPicPr>
      </xdr:nvPicPr>
      <xdr:blipFill>
        <a:blip xmlns:r="http://schemas.openxmlformats.org/officeDocument/2006/relationships" r:embed="rId575"/>
        <a:stretch>
          <a:fillRect/>
        </a:stretch>
      </xdr:blipFill>
      <xdr:spPr>
        <a:xfrm>
          <a:off x="16135350" y="1657140450"/>
          <a:ext cx="4298052" cy="2545301"/>
        </a:xfrm>
        <a:prstGeom prst="rect">
          <a:avLst/>
        </a:prstGeom>
      </xdr:spPr>
    </xdr:pic>
    <xdr:clientData/>
  </xdr:twoCellAnchor>
  <xdr:twoCellAnchor editAs="oneCell">
    <xdr:from>
      <xdr:col>11</xdr:col>
      <xdr:colOff>0</xdr:colOff>
      <xdr:row>579</xdr:row>
      <xdr:rowOff>0</xdr:rowOff>
    </xdr:from>
    <xdr:to>
      <xdr:col>16</xdr:col>
      <xdr:colOff>213643</xdr:colOff>
      <xdr:row>579</xdr:row>
      <xdr:rowOff>3017782</xdr:rowOff>
    </xdr:to>
    <xdr:pic>
      <xdr:nvPicPr>
        <xdr:cNvPr id="578" name="Рисунок 577">
          <a:extLst>
            <a:ext uri="{FF2B5EF4-FFF2-40B4-BE49-F238E27FC236}">
              <a16:creationId xmlns:a16="http://schemas.microsoft.com/office/drawing/2014/main" id="{A4180A6F-9145-4BF8-BD75-4C6D0F5EBE0B}"/>
            </a:ext>
          </a:extLst>
        </xdr:cNvPr>
        <xdr:cNvPicPr>
          <a:picLocks noChangeAspect="1"/>
        </xdr:cNvPicPr>
      </xdr:nvPicPr>
      <xdr:blipFill>
        <a:blip xmlns:r="http://schemas.openxmlformats.org/officeDocument/2006/relationships" r:embed="rId576"/>
        <a:stretch>
          <a:fillRect/>
        </a:stretch>
      </xdr:blipFill>
      <xdr:spPr>
        <a:xfrm>
          <a:off x="16135350" y="1659731250"/>
          <a:ext cx="3261643" cy="3017782"/>
        </a:xfrm>
        <a:prstGeom prst="rect">
          <a:avLst/>
        </a:prstGeom>
      </xdr:spPr>
    </xdr:pic>
    <xdr:clientData/>
  </xdr:twoCellAnchor>
  <xdr:twoCellAnchor editAs="oneCell">
    <xdr:from>
      <xdr:col>11</xdr:col>
      <xdr:colOff>0</xdr:colOff>
      <xdr:row>580</xdr:row>
      <xdr:rowOff>0</xdr:rowOff>
    </xdr:from>
    <xdr:to>
      <xdr:col>20</xdr:col>
      <xdr:colOff>61441</xdr:colOff>
      <xdr:row>581</xdr:row>
      <xdr:rowOff>7875</xdr:rowOff>
    </xdr:to>
    <xdr:pic>
      <xdr:nvPicPr>
        <xdr:cNvPr id="579" name="Рисунок 578">
          <a:extLst>
            <a:ext uri="{FF2B5EF4-FFF2-40B4-BE49-F238E27FC236}">
              <a16:creationId xmlns:a16="http://schemas.microsoft.com/office/drawing/2014/main" id="{DC0ADE6F-7AD9-41D8-9E75-DDB97CF3AD06}"/>
            </a:ext>
          </a:extLst>
        </xdr:cNvPr>
        <xdr:cNvPicPr>
          <a:picLocks noChangeAspect="1"/>
        </xdr:cNvPicPr>
      </xdr:nvPicPr>
      <xdr:blipFill>
        <a:blip xmlns:r="http://schemas.openxmlformats.org/officeDocument/2006/relationships" r:embed="rId577"/>
        <a:stretch>
          <a:fillRect/>
        </a:stretch>
      </xdr:blipFill>
      <xdr:spPr>
        <a:xfrm>
          <a:off x="16135350" y="1662931650"/>
          <a:ext cx="5547841" cy="2941575"/>
        </a:xfrm>
        <a:prstGeom prst="rect">
          <a:avLst/>
        </a:prstGeom>
      </xdr:spPr>
    </xdr:pic>
    <xdr:clientData/>
  </xdr:twoCellAnchor>
  <xdr:twoCellAnchor editAs="oneCell">
    <xdr:from>
      <xdr:col>11</xdr:col>
      <xdr:colOff>0</xdr:colOff>
      <xdr:row>581</xdr:row>
      <xdr:rowOff>0</xdr:rowOff>
    </xdr:from>
    <xdr:to>
      <xdr:col>15</xdr:col>
      <xdr:colOff>84039</xdr:colOff>
      <xdr:row>581</xdr:row>
      <xdr:rowOff>1783235</xdr:rowOff>
    </xdr:to>
    <xdr:pic>
      <xdr:nvPicPr>
        <xdr:cNvPr id="580" name="Рисунок 579">
          <a:extLst>
            <a:ext uri="{FF2B5EF4-FFF2-40B4-BE49-F238E27FC236}">
              <a16:creationId xmlns:a16="http://schemas.microsoft.com/office/drawing/2014/main" id="{906D1D28-B322-49EA-B97E-75464D7902B3}"/>
            </a:ext>
          </a:extLst>
        </xdr:cNvPr>
        <xdr:cNvPicPr>
          <a:picLocks noChangeAspect="1"/>
        </xdr:cNvPicPr>
      </xdr:nvPicPr>
      <xdr:blipFill>
        <a:blip xmlns:r="http://schemas.openxmlformats.org/officeDocument/2006/relationships" r:embed="rId578"/>
        <a:stretch>
          <a:fillRect/>
        </a:stretch>
      </xdr:blipFill>
      <xdr:spPr>
        <a:xfrm>
          <a:off x="16135350" y="1665865350"/>
          <a:ext cx="2522439" cy="1783235"/>
        </a:xfrm>
        <a:prstGeom prst="rect">
          <a:avLst/>
        </a:prstGeom>
      </xdr:spPr>
    </xdr:pic>
    <xdr:clientData/>
  </xdr:twoCellAnchor>
  <xdr:twoCellAnchor editAs="oneCell">
    <xdr:from>
      <xdr:col>11</xdr:col>
      <xdr:colOff>0</xdr:colOff>
      <xdr:row>582</xdr:row>
      <xdr:rowOff>0</xdr:rowOff>
    </xdr:from>
    <xdr:to>
      <xdr:col>20</xdr:col>
      <xdr:colOff>61441</xdr:colOff>
      <xdr:row>582</xdr:row>
      <xdr:rowOff>2743438</xdr:rowOff>
    </xdr:to>
    <xdr:pic>
      <xdr:nvPicPr>
        <xdr:cNvPr id="581" name="Рисунок 580">
          <a:extLst>
            <a:ext uri="{FF2B5EF4-FFF2-40B4-BE49-F238E27FC236}">
              <a16:creationId xmlns:a16="http://schemas.microsoft.com/office/drawing/2014/main" id="{BB25531B-612E-4E18-908F-E498AE2CE67A}"/>
            </a:ext>
          </a:extLst>
        </xdr:cNvPr>
        <xdr:cNvPicPr>
          <a:picLocks noChangeAspect="1"/>
        </xdr:cNvPicPr>
      </xdr:nvPicPr>
      <xdr:blipFill>
        <a:blip xmlns:r="http://schemas.openxmlformats.org/officeDocument/2006/relationships" r:embed="rId579"/>
        <a:stretch>
          <a:fillRect/>
        </a:stretch>
      </xdr:blipFill>
      <xdr:spPr>
        <a:xfrm>
          <a:off x="16135350" y="1667732250"/>
          <a:ext cx="5547841" cy="2743438"/>
        </a:xfrm>
        <a:prstGeom prst="rect">
          <a:avLst/>
        </a:prstGeom>
      </xdr:spPr>
    </xdr:pic>
    <xdr:clientData/>
  </xdr:twoCellAnchor>
  <xdr:twoCellAnchor editAs="oneCell">
    <xdr:from>
      <xdr:col>11</xdr:col>
      <xdr:colOff>0</xdr:colOff>
      <xdr:row>583</xdr:row>
      <xdr:rowOff>0</xdr:rowOff>
    </xdr:from>
    <xdr:to>
      <xdr:col>19</xdr:col>
      <xdr:colOff>84250</xdr:colOff>
      <xdr:row>583</xdr:row>
      <xdr:rowOff>1867062</xdr:rowOff>
    </xdr:to>
    <xdr:pic>
      <xdr:nvPicPr>
        <xdr:cNvPr id="582" name="Рисунок 581">
          <a:extLst>
            <a:ext uri="{FF2B5EF4-FFF2-40B4-BE49-F238E27FC236}">
              <a16:creationId xmlns:a16="http://schemas.microsoft.com/office/drawing/2014/main" id="{C240AE0E-1673-4E27-870F-5C0BDE6465A3}"/>
            </a:ext>
          </a:extLst>
        </xdr:cNvPr>
        <xdr:cNvPicPr>
          <a:picLocks noChangeAspect="1"/>
        </xdr:cNvPicPr>
      </xdr:nvPicPr>
      <xdr:blipFill>
        <a:blip xmlns:r="http://schemas.openxmlformats.org/officeDocument/2006/relationships" r:embed="rId580"/>
        <a:stretch>
          <a:fillRect/>
        </a:stretch>
      </xdr:blipFill>
      <xdr:spPr>
        <a:xfrm>
          <a:off x="16135350" y="1670665950"/>
          <a:ext cx="4961050" cy="1867062"/>
        </a:xfrm>
        <a:prstGeom prst="rect">
          <a:avLst/>
        </a:prstGeom>
      </xdr:spPr>
    </xdr:pic>
    <xdr:clientData/>
  </xdr:twoCellAnchor>
  <xdr:twoCellAnchor editAs="oneCell">
    <xdr:from>
      <xdr:col>11</xdr:col>
      <xdr:colOff>304800</xdr:colOff>
      <xdr:row>584</xdr:row>
      <xdr:rowOff>1</xdr:rowOff>
    </xdr:from>
    <xdr:to>
      <xdr:col>18</xdr:col>
      <xdr:colOff>248053</xdr:colOff>
      <xdr:row>584</xdr:row>
      <xdr:rowOff>5176787</xdr:rowOff>
    </xdr:to>
    <xdr:pic>
      <xdr:nvPicPr>
        <xdr:cNvPr id="583" name="Рисунок 582">
          <a:extLst>
            <a:ext uri="{FF2B5EF4-FFF2-40B4-BE49-F238E27FC236}">
              <a16:creationId xmlns:a16="http://schemas.microsoft.com/office/drawing/2014/main" id="{0869397C-02D1-4A8D-BAD6-FC44C6E288F9}"/>
            </a:ext>
          </a:extLst>
        </xdr:cNvPr>
        <xdr:cNvPicPr>
          <a:picLocks noChangeAspect="1"/>
        </xdr:cNvPicPr>
      </xdr:nvPicPr>
      <xdr:blipFill>
        <a:blip xmlns:r="http://schemas.openxmlformats.org/officeDocument/2006/relationships" r:embed="rId581"/>
        <a:stretch>
          <a:fillRect/>
        </a:stretch>
      </xdr:blipFill>
      <xdr:spPr>
        <a:xfrm>
          <a:off x="16440150" y="1672723351"/>
          <a:ext cx="4210453" cy="5176786"/>
        </a:xfrm>
        <a:prstGeom prst="rect">
          <a:avLst/>
        </a:prstGeom>
      </xdr:spPr>
    </xdr:pic>
    <xdr:clientData/>
  </xdr:twoCellAnchor>
  <xdr:twoCellAnchor editAs="oneCell">
    <xdr:from>
      <xdr:col>11</xdr:col>
      <xdr:colOff>0</xdr:colOff>
      <xdr:row>585</xdr:row>
      <xdr:rowOff>0</xdr:rowOff>
    </xdr:from>
    <xdr:to>
      <xdr:col>15</xdr:col>
      <xdr:colOff>213590</xdr:colOff>
      <xdr:row>585</xdr:row>
      <xdr:rowOff>1325995</xdr:rowOff>
    </xdr:to>
    <xdr:pic>
      <xdr:nvPicPr>
        <xdr:cNvPr id="584" name="Рисунок 583">
          <a:extLst>
            <a:ext uri="{FF2B5EF4-FFF2-40B4-BE49-F238E27FC236}">
              <a16:creationId xmlns:a16="http://schemas.microsoft.com/office/drawing/2014/main" id="{38FAF912-C112-4E45-87D2-2F91A5D98F33}"/>
            </a:ext>
          </a:extLst>
        </xdr:cNvPr>
        <xdr:cNvPicPr>
          <a:picLocks noChangeAspect="1"/>
        </xdr:cNvPicPr>
      </xdr:nvPicPr>
      <xdr:blipFill>
        <a:blip xmlns:r="http://schemas.openxmlformats.org/officeDocument/2006/relationships" r:embed="rId582"/>
        <a:stretch>
          <a:fillRect/>
        </a:stretch>
      </xdr:blipFill>
      <xdr:spPr>
        <a:xfrm>
          <a:off x="16135350" y="1677924000"/>
          <a:ext cx="2651990" cy="1325995"/>
        </a:xfrm>
        <a:prstGeom prst="rect">
          <a:avLst/>
        </a:prstGeom>
      </xdr:spPr>
    </xdr:pic>
    <xdr:clientData/>
  </xdr:twoCellAnchor>
  <xdr:twoCellAnchor editAs="oneCell">
    <xdr:from>
      <xdr:col>11</xdr:col>
      <xdr:colOff>0</xdr:colOff>
      <xdr:row>586</xdr:row>
      <xdr:rowOff>0</xdr:rowOff>
    </xdr:from>
    <xdr:to>
      <xdr:col>17</xdr:col>
      <xdr:colOff>61282</xdr:colOff>
      <xdr:row>586</xdr:row>
      <xdr:rowOff>2385267</xdr:rowOff>
    </xdr:to>
    <xdr:pic>
      <xdr:nvPicPr>
        <xdr:cNvPr id="585" name="Рисунок 584">
          <a:extLst>
            <a:ext uri="{FF2B5EF4-FFF2-40B4-BE49-F238E27FC236}">
              <a16:creationId xmlns:a16="http://schemas.microsoft.com/office/drawing/2014/main" id="{0C9ECF2D-C5F5-4E37-9A61-97D1DE3037DB}"/>
            </a:ext>
          </a:extLst>
        </xdr:cNvPr>
        <xdr:cNvPicPr>
          <a:picLocks noChangeAspect="1"/>
        </xdr:cNvPicPr>
      </xdr:nvPicPr>
      <xdr:blipFill>
        <a:blip xmlns:r="http://schemas.openxmlformats.org/officeDocument/2006/relationships" r:embed="rId583"/>
        <a:stretch>
          <a:fillRect/>
        </a:stretch>
      </xdr:blipFill>
      <xdr:spPr>
        <a:xfrm>
          <a:off x="16135350" y="1679390850"/>
          <a:ext cx="3718882" cy="2385267"/>
        </a:xfrm>
        <a:prstGeom prst="rect">
          <a:avLst/>
        </a:prstGeom>
      </xdr:spPr>
    </xdr:pic>
    <xdr:clientData/>
  </xdr:twoCellAnchor>
  <xdr:twoCellAnchor editAs="oneCell">
    <xdr:from>
      <xdr:col>11</xdr:col>
      <xdr:colOff>0</xdr:colOff>
      <xdr:row>587</xdr:row>
      <xdr:rowOff>0</xdr:rowOff>
    </xdr:from>
    <xdr:to>
      <xdr:col>19</xdr:col>
      <xdr:colOff>221422</xdr:colOff>
      <xdr:row>587</xdr:row>
      <xdr:rowOff>3322608</xdr:rowOff>
    </xdr:to>
    <xdr:pic>
      <xdr:nvPicPr>
        <xdr:cNvPr id="586" name="Рисунок 585">
          <a:extLst>
            <a:ext uri="{FF2B5EF4-FFF2-40B4-BE49-F238E27FC236}">
              <a16:creationId xmlns:a16="http://schemas.microsoft.com/office/drawing/2014/main" id="{F3EF1ECF-53D6-4FD6-A414-C6CD9346965B}"/>
            </a:ext>
          </a:extLst>
        </xdr:cNvPr>
        <xdr:cNvPicPr>
          <a:picLocks noChangeAspect="1"/>
        </xdr:cNvPicPr>
      </xdr:nvPicPr>
      <xdr:blipFill>
        <a:blip xmlns:r="http://schemas.openxmlformats.org/officeDocument/2006/relationships" r:embed="rId584"/>
        <a:stretch>
          <a:fillRect/>
        </a:stretch>
      </xdr:blipFill>
      <xdr:spPr>
        <a:xfrm>
          <a:off x="16135350" y="1682134050"/>
          <a:ext cx="5098222" cy="3322608"/>
        </a:xfrm>
        <a:prstGeom prst="rect">
          <a:avLst/>
        </a:prstGeom>
      </xdr:spPr>
    </xdr:pic>
    <xdr:clientData/>
  </xdr:twoCellAnchor>
  <xdr:twoCellAnchor editAs="oneCell">
    <xdr:from>
      <xdr:col>11</xdr:col>
      <xdr:colOff>0</xdr:colOff>
      <xdr:row>588</xdr:row>
      <xdr:rowOff>0</xdr:rowOff>
    </xdr:from>
    <xdr:to>
      <xdr:col>18</xdr:col>
      <xdr:colOff>328058</xdr:colOff>
      <xdr:row>588</xdr:row>
      <xdr:rowOff>3688400</xdr:rowOff>
    </xdr:to>
    <xdr:pic>
      <xdr:nvPicPr>
        <xdr:cNvPr id="587" name="Рисунок 586">
          <a:extLst>
            <a:ext uri="{FF2B5EF4-FFF2-40B4-BE49-F238E27FC236}">
              <a16:creationId xmlns:a16="http://schemas.microsoft.com/office/drawing/2014/main" id="{687B1B6D-84A1-497B-B393-6D3A8D9B49B2}"/>
            </a:ext>
          </a:extLst>
        </xdr:cNvPr>
        <xdr:cNvPicPr>
          <a:picLocks noChangeAspect="1"/>
        </xdr:cNvPicPr>
      </xdr:nvPicPr>
      <xdr:blipFill>
        <a:blip xmlns:r="http://schemas.openxmlformats.org/officeDocument/2006/relationships" r:embed="rId585"/>
        <a:stretch>
          <a:fillRect/>
        </a:stretch>
      </xdr:blipFill>
      <xdr:spPr>
        <a:xfrm>
          <a:off x="16135350" y="1685715450"/>
          <a:ext cx="4595258" cy="3688400"/>
        </a:xfrm>
        <a:prstGeom prst="rect">
          <a:avLst/>
        </a:prstGeom>
      </xdr:spPr>
    </xdr:pic>
    <xdr:clientData/>
  </xdr:twoCellAnchor>
  <xdr:twoCellAnchor editAs="oneCell">
    <xdr:from>
      <xdr:col>11</xdr:col>
      <xdr:colOff>0</xdr:colOff>
      <xdr:row>589</xdr:row>
      <xdr:rowOff>0</xdr:rowOff>
    </xdr:from>
    <xdr:to>
      <xdr:col>17</xdr:col>
      <xdr:colOff>328005</xdr:colOff>
      <xdr:row>589</xdr:row>
      <xdr:rowOff>2110923</xdr:rowOff>
    </xdr:to>
    <xdr:pic>
      <xdr:nvPicPr>
        <xdr:cNvPr id="588" name="Рисунок 587">
          <a:extLst>
            <a:ext uri="{FF2B5EF4-FFF2-40B4-BE49-F238E27FC236}">
              <a16:creationId xmlns:a16="http://schemas.microsoft.com/office/drawing/2014/main" id="{5F75426A-23C0-4DC8-8C2E-F967C80734CD}"/>
            </a:ext>
          </a:extLst>
        </xdr:cNvPr>
        <xdr:cNvPicPr>
          <a:picLocks noChangeAspect="1"/>
        </xdr:cNvPicPr>
      </xdr:nvPicPr>
      <xdr:blipFill>
        <a:blip xmlns:r="http://schemas.openxmlformats.org/officeDocument/2006/relationships" r:embed="rId586"/>
        <a:stretch>
          <a:fillRect/>
        </a:stretch>
      </xdr:blipFill>
      <xdr:spPr>
        <a:xfrm>
          <a:off x="16135350" y="1689468300"/>
          <a:ext cx="3985605" cy="2110923"/>
        </a:xfrm>
        <a:prstGeom prst="rect">
          <a:avLst/>
        </a:prstGeom>
      </xdr:spPr>
    </xdr:pic>
    <xdr:clientData/>
  </xdr:twoCellAnchor>
  <xdr:twoCellAnchor editAs="oneCell">
    <xdr:from>
      <xdr:col>11</xdr:col>
      <xdr:colOff>0</xdr:colOff>
      <xdr:row>590</xdr:row>
      <xdr:rowOff>0</xdr:rowOff>
    </xdr:from>
    <xdr:to>
      <xdr:col>16</xdr:col>
      <xdr:colOff>411780</xdr:colOff>
      <xdr:row>590</xdr:row>
      <xdr:rowOff>2164268</xdr:rowOff>
    </xdr:to>
    <xdr:pic>
      <xdr:nvPicPr>
        <xdr:cNvPr id="589" name="Рисунок 588">
          <a:extLst>
            <a:ext uri="{FF2B5EF4-FFF2-40B4-BE49-F238E27FC236}">
              <a16:creationId xmlns:a16="http://schemas.microsoft.com/office/drawing/2014/main" id="{F70727BE-A686-40EF-A905-8C8F06C08A13}"/>
            </a:ext>
          </a:extLst>
        </xdr:cNvPr>
        <xdr:cNvPicPr>
          <a:picLocks noChangeAspect="1"/>
        </xdr:cNvPicPr>
      </xdr:nvPicPr>
      <xdr:blipFill>
        <a:blip xmlns:r="http://schemas.openxmlformats.org/officeDocument/2006/relationships" r:embed="rId587"/>
        <a:stretch>
          <a:fillRect/>
        </a:stretch>
      </xdr:blipFill>
      <xdr:spPr>
        <a:xfrm>
          <a:off x="16135350" y="1691868600"/>
          <a:ext cx="3459780" cy="2164268"/>
        </a:xfrm>
        <a:prstGeom prst="rect">
          <a:avLst/>
        </a:prstGeom>
      </xdr:spPr>
    </xdr:pic>
    <xdr:clientData/>
  </xdr:twoCellAnchor>
  <xdr:twoCellAnchor editAs="oneCell">
    <xdr:from>
      <xdr:col>11</xdr:col>
      <xdr:colOff>0</xdr:colOff>
      <xdr:row>591</xdr:row>
      <xdr:rowOff>0</xdr:rowOff>
    </xdr:from>
    <xdr:to>
      <xdr:col>16</xdr:col>
      <xdr:colOff>388918</xdr:colOff>
      <xdr:row>591</xdr:row>
      <xdr:rowOff>2347163</xdr:rowOff>
    </xdr:to>
    <xdr:pic>
      <xdr:nvPicPr>
        <xdr:cNvPr id="590" name="Рисунок 589">
          <a:extLst>
            <a:ext uri="{FF2B5EF4-FFF2-40B4-BE49-F238E27FC236}">
              <a16:creationId xmlns:a16="http://schemas.microsoft.com/office/drawing/2014/main" id="{E13072E2-C8B4-4F1A-BDC0-8D88F7A91C52}"/>
            </a:ext>
          </a:extLst>
        </xdr:cNvPr>
        <xdr:cNvPicPr>
          <a:picLocks noChangeAspect="1"/>
        </xdr:cNvPicPr>
      </xdr:nvPicPr>
      <xdr:blipFill>
        <a:blip xmlns:r="http://schemas.openxmlformats.org/officeDocument/2006/relationships" r:embed="rId588"/>
        <a:stretch>
          <a:fillRect/>
        </a:stretch>
      </xdr:blipFill>
      <xdr:spPr>
        <a:xfrm>
          <a:off x="16135350" y="1694173650"/>
          <a:ext cx="3436918" cy="2347163"/>
        </a:xfrm>
        <a:prstGeom prst="rect">
          <a:avLst/>
        </a:prstGeom>
      </xdr:spPr>
    </xdr:pic>
    <xdr:clientData/>
  </xdr:twoCellAnchor>
  <xdr:twoCellAnchor editAs="oneCell">
    <xdr:from>
      <xdr:col>11</xdr:col>
      <xdr:colOff>0</xdr:colOff>
      <xdr:row>592</xdr:row>
      <xdr:rowOff>0</xdr:rowOff>
    </xdr:from>
    <xdr:to>
      <xdr:col>18</xdr:col>
      <xdr:colOff>480471</xdr:colOff>
      <xdr:row>592</xdr:row>
      <xdr:rowOff>1729890</xdr:rowOff>
    </xdr:to>
    <xdr:pic>
      <xdr:nvPicPr>
        <xdr:cNvPr id="591" name="Рисунок 590">
          <a:extLst>
            <a:ext uri="{FF2B5EF4-FFF2-40B4-BE49-F238E27FC236}">
              <a16:creationId xmlns:a16="http://schemas.microsoft.com/office/drawing/2014/main" id="{DEB034DB-35A7-4112-BEF1-222CEA0E49F8}"/>
            </a:ext>
          </a:extLst>
        </xdr:cNvPr>
        <xdr:cNvPicPr>
          <a:picLocks noChangeAspect="1"/>
        </xdr:cNvPicPr>
      </xdr:nvPicPr>
      <xdr:blipFill>
        <a:blip xmlns:r="http://schemas.openxmlformats.org/officeDocument/2006/relationships" r:embed="rId589"/>
        <a:stretch>
          <a:fillRect/>
        </a:stretch>
      </xdr:blipFill>
      <xdr:spPr>
        <a:xfrm>
          <a:off x="16135350" y="1696631100"/>
          <a:ext cx="4747671" cy="1729890"/>
        </a:xfrm>
        <a:prstGeom prst="rect">
          <a:avLst/>
        </a:prstGeom>
      </xdr:spPr>
    </xdr:pic>
    <xdr:clientData/>
  </xdr:twoCellAnchor>
  <xdr:twoCellAnchor editAs="oneCell">
    <xdr:from>
      <xdr:col>11</xdr:col>
      <xdr:colOff>0</xdr:colOff>
      <xdr:row>593</xdr:row>
      <xdr:rowOff>0</xdr:rowOff>
    </xdr:from>
    <xdr:to>
      <xdr:col>14</xdr:col>
      <xdr:colOff>289744</xdr:colOff>
      <xdr:row>593</xdr:row>
      <xdr:rowOff>2065199</xdr:rowOff>
    </xdr:to>
    <xdr:pic>
      <xdr:nvPicPr>
        <xdr:cNvPr id="592" name="Рисунок 591">
          <a:extLst>
            <a:ext uri="{FF2B5EF4-FFF2-40B4-BE49-F238E27FC236}">
              <a16:creationId xmlns:a16="http://schemas.microsoft.com/office/drawing/2014/main" id="{72C5F4A8-B3EB-4B29-97BB-E6402DFFA140}"/>
            </a:ext>
          </a:extLst>
        </xdr:cNvPr>
        <xdr:cNvPicPr>
          <a:picLocks noChangeAspect="1"/>
        </xdr:cNvPicPr>
      </xdr:nvPicPr>
      <xdr:blipFill>
        <a:blip xmlns:r="http://schemas.openxmlformats.org/officeDocument/2006/relationships" r:embed="rId590"/>
        <a:stretch>
          <a:fillRect/>
        </a:stretch>
      </xdr:blipFill>
      <xdr:spPr>
        <a:xfrm>
          <a:off x="16135350" y="1698536100"/>
          <a:ext cx="2118544" cy="2065199"/>
        </a:xfrm>
        <a:prstGeom prst="rect">
          <a:avLst/>
        </a:prstGeom>
      </xdr:spPr>
    </xdr:pic>
    <xdr:clientData/>
  </xdr:twoCellAnchor>
  <xdr:twoCellAnchor editAs="oneCell">
    <xdr:from>
      <xdr:col>11</xdr:col>
      <xdr:colOff>0</xdr:colOff>
      <xdr:row>594</xdr:row>
      <xdr:rowOff>0</xdr:rowOff>
    </xdr:from>
    <xdr:to>
      <xdr:col>19</xdr:col>
      <xdr:colOff>564352</xdr:colOff>
      <xdr:row>594</xdr:row>
      <xdr:rowOff>3726503</xdr:rowOff>
    </xdr:to>
    <xdr:pic>
      <xdr:nvPicPr>
        <xdr:cNvPr id="593" name="Рисунок 592">
          <a:extLst>
            <a:ext uri="{FF2B5EF4-FFF2-40B4-BE49-F238E27FC236}">
              <a16:creationId xmlns:a16="http://schemas.microsoft.com/office/drawing/2014/main" id="{CC60D660-C7B6-4827-82A6-FC120E9EBEE6}"/>
            </a:ext>
          </a:extLst>
        </xdr:cNvPr>
        <xdr:cNvPicPr>
          <a:picLocks noChangeAspect="1"/>
        </xdr:cNvPicPr>
      </xdr:nvPicPr>
      <xdr:blipFill>
        <a:blip xmlns:r="http://schemas.openxmlformats.org/officeDocument/2006/relationships" r:embed="rId591"/>
        <a:stretch>
          <a:fillRect/>
        </a:stretch>
      </xdr:blipFill>
      <xdr:spPr>
        <a:xfrm>
          <a:off x="16135350" y="1700955450"/>
          <a:ext cx="5441152" cy="3726503"/>
        </a:xfrm>
        <a:prstGeom prst="rect">
          <a:avLst/>
        </a:prstGeom>
      </xdr:spPr>
    </xdr:pic>
    <xdr:clientData/>
  </xdr:twoCellAnchor>
  <xdr:twoCellAnchor editAs="oneCell">
    <xdr:from>
      <xdr:col>11</xdr:col>
      <xdr:colOff>0</xdr:colOff>
      <xdr:row>595</xdr:row>
      <xdr:rowOff>0</xdr:rowOff>
    </xdr:from>
    <xdr:to>
      <xdr:col>15</xdr:col>
      <xdr:colOff>526037</xdr:colOff>
      <xdr:row>595</xdr:row>
      <xdr:rowOff>4587638</xdr:rowOff>
    </xdr:to>
    <xdr:pic>
      <xdr:nvPicPr>
        <xdr:cNvPr id="594" name="Рисунок 593">
          <a:extLst>
            <a:ext uri="{FF2B5EF4-FFF2-40B4-BE49-F238E27FC236}">
              <a16:creationId xmlns:a16="http://schemas.microsoft.com/office/drawing/2014/main" id="{0E4676BA-F34E-4092-9D16-A8E82AF340D8}"/>
            </a:ext>
          </a:extLst>
        </xdr:cNvPr>
        <xdr:cNvPicPr>
          <a:picLocks noChangeAspect="1"/>
        </xdr:cNvPicPr>
      </xdr:nvPicPr>
      <xdr:blipFill>
        <a:blip xmlns:r="http://schemas.openxmlformats.org/officeDocument/2006/relationships" r:embed="rId592"/>
        <a:stretch>
          <a:fillRect/>
        </a:stretch>
      </xdr:blipFill>
      <xdr:spPr>
        <a:xfrm>
          <a:off x="16135350" y="1704784500"/>
          <a:ext cx="2964437" cy="4587638"/>
        </a:xfrm>
        <a:prstGeom prst="rect">
          <a:avLst/>
        </a:prstGeom>
      </xdr:spPr>
    </xdr:pic>
    <xdr:clientData/>
  </xdr:twoCellAnchor>
  <xdr:twoCellAnchor editAs="oneCell">
    <xdr:from>
      <xdr:col>11</xdr:col>
      <xdr:colOff>0</xdr:colOff>
      <xdr:row>596</xdr:row>
      <xdr:rowOff>0</xdr:rowOff>
    </xdr:from>
    <xdr:to>
      <xdr:col>17</xdr:col>
      <xdr:colOff>267040</xdr:colOff>
      <xdr:row>596</xdr:row>
      <xdr:rowOff>1920406</xdr:rowOff>
    </xdr:to>
    <xdr:pic>
      <xdr:nvPicPr>
        <xdr:cNvPr id="595" name="Рисунок 594">
          <a:extLst>
            <a:ext uri="{FF2B5EF4-FFF2-40B4-BE49-F238E27FC236}">
              <a16:creationId xmlns:a16="http://schemas.microsoft.com/office/drawing/2014/main" id="{959A35ED-458B-4152-9A73-6299B96D251D}"/>
            </a:ext>
          </a:extLst>
        </xdr:cNvPr>
        <xdr:cNvPicPr>
          <a:picLocks noChangeAspect="1"/>
        </xdr:cNvPicPr>
      </xdr:nvPicPr>
      <xdr:blipFill>
        <a:blip xmlns:r="http://schemas.openxmlformats.org/officeDocument/2006/relationships" r:embed="rId593"/>
        <a:stretch>
          <a:fillRect/>
        </a:stretch>
      </xdr:blipFill>
      <xdr:spPr>
        <a:xfrm>
          <a:off x="16135350" y="1709585100"/>
          <a:ext cx="3924640" cy="1920406"/>
        </a:xfrm>
        <a:prstGeom prst="rect">
          <a:avLst/>
        </a:prstGeom>
      </xdr:spPr>
    </xdr:pic>
    <xdr:clientData/>
  </xdr:twoCellAnchor>
  <xdr:twoCellAnchor editAs="oneCell">
    <xdr:from>
      <xdr:col>11</xdr:col>
      <xdr:colOff>0</xdr:colOff>
      <xdr:row>597</xdr:row>
      <xdr:rowOff>0</xdr:rowOff>
    </xdr:from>
    <xdr:to>
      <xdr:col>13</xdr:col>
      <xdr:colOff>525931</xdr:colOff>
      <xdr:row>597</xdr:row>
      <xdr:rowOff>1585097</xdr:rowOff>
    </xdr:to>
    <xdr:pic>
      <xdr:nvPicPr>
        <xdr:cNvPr id="596" name="Рисунок 595">
          <a:extLst>
            <a:ext uri="{FF2B5EF4-FFF2-40B4-BE49-F238E27FC236}">
              <a16:creationId xmlns:a16="http://schemas.microsoft.com/office/drawing/2014/main" id="{07711DC3-3A2D-41DB-97B4-6E6A1340243F}"/>
            </a:ext>
          </a:extLst>
        </xdr:cNvPr>
        <xdr:cNvPicPr>
          <a:picLocks noChangeAspect="1"/>
        </xdr:cNvPicPr>
      </xdr:nvPicPr>
      <xdr:blipFill>
        <a:blip xmlns:r="http://schemas.openxmlformats.org/officeDocument/2006/relationships" r:embed="rId594"/>
        <a:stretch>
          <a:fillRect/>
        </a:stretch>
      </xdr:blipFill>
      <xdr:spPr>
        <a:xfrm>
          <a:off x="16135350" y="1711661550"/>
          <a:ext cx="1745131" cy="1585097"/>
        </a:xfrm>
        <a:prstGeom prst="rect">
          <a:avLst/>
        </a:prstGeom>
      </xdr:spPr>
    </xdr:pic>
    <xdr:clientData/>
  </xdr:twoCellAnchor>
  <xdr:twoCellAnchor editAs="oneCell">
    <xdr:from>
      <xdr:col>11</xdr:col>
      <xdr:colOff>0</xdr:colOff>
      <xdr:row>598</xdr:row>
      <xdr:rowOff>0</xdr:rowOff>
    </xdr:from>
    <xdr:to>
      <xdr:col>18</xdr:col>
      <xdr:colOff>168024</xdr:colOff>
      <xdr:row>598</xdr:row>
      <xdr:rowOff>3795089</xdr:rowOff>
    </xdr:to>
    <xdr:pic>
      <xdr:nvPicPr>
        <xdr:cNvPr id="597" name="Рисунок 596">
          <a:extLst>
            <a:ext uri="{FF2B5EF4-FFF2-40B4-BE49-F238E27FC236}">
              <a16:creationId xmlns:a16="http://schemas.microsoft.com/office/drawing/2014/main" id="{AD2C1AC2-0753-4882-8FBD-239C554A9E8A}"/>
            </a:ext>
          </a:extLst>
        </xdr:cNvPr>
        <xdr:cNvPicPr>
          <a:picLocks noChangeAspect="1"/>
        </xdr:cNvPicPr>
      </xdr:nvPicPr>
      <xdr:blipFill>
        <a:blip xmlns:r="http://schemas.openxmlformats.org/officeDocument/2006/relationships" r:embed="rId595"/>
        <a:stretch>
          <a:fillRect/>
        </a:stretch>
      </xdr:blipFill>
      <xdr:spPr>
        <a:xfrm>
          <a:off x="16135350" y="1713376050"/>
          <a:ext cx="4435224" cy="3795089"/>
        </a:xfrm>
        <a:prstGeom prst="rect">
          <a:avLst/>
        </a:prstGeom>
      </xdr:spPr>
    </xdr:pic>
    <xdr:clientData/>
  </xdr:twoCellAnchor>
  <xdr:twoCellAnchor editAs="oneCell">
    <xdr:from>
      <xdr:col>11</xdr:col>
      <xdr:colOff>0</xdr:colOff>
      <xdr:row>599</xdr:row>
      <xdr:rowOff>0</xdr:rowOff>
    </xdr:from>
    <xdr:to>
      <xdr:col>18</xdr:col>
      <xdr:colOff>381403</xdr:colOff>
      <xdr:row>599</xdr:row>
      <xdr:rowOff>3132091</xdr:rowOff>
    </xdr:to>
    <xdr:pic>
      <xdr:nvPicPr>
        <xdr:cNvPr id="598" name="Рисунок 597">
          <a:extLst>
            <a:ext uri="{FF2B5EF4-FFF2-40B4-BE49-F238E27FC236}">
              <a16:creationId xmlns:a16="http://schemas.microsoft.com/office/drawing/2014/main" id="{9AA1E2BD-87FA-4ACE-9F4C-54DBB17B92A2}"/>
            </a:ext>
          </a:extLst>
        </xdr:cNvPr>
        <xdr:cNvPicPr>
          <a:picLocks noChangeAspect="1"/>
        </xdr:cNvPicPr>
      </xdr:nvPicPr>
      <xdr:blipFill>
        <a:blip xmlns:r="http://schemas.openxmlformats.org/officeDocument/2006/relationships" r:embed="rId596"/>
        <a:stretch>
          <a:fillRect/>
        </a:stretch>
      </xdr:blipFill>
      <xdr:spPr>
        <a:xfrm>
          <a:off x="16135350" y="1717281300"/>
          <a:ext cx="4648603" cy="3132091"/>
        </a:xfrm>
        <a:prstGeom prst="rect">
          <a:avLst/>
        </a:prstGeom>
      </xdr:spPr>
    </xdr:pic>
    <xdr:clientData/>
  </xdr:twoCellAnchor>
  <xdr:twoCellAnchor editAs="oneCell">
    <xdr:from>
      <xdr:col>11</xdr:col>
      <xdr:colOff>0</xdr:colOff>
      <xdr:row>600</xdr:row>
      <xdr:rowOff>1</xdr:rowOff>
    </xdr:from>
    <xdr:to>
      <xdr:col>18</xdr:col>
      <xdr:colOff>370030</xdr:colOff>
      <xdr:row>600</xdr:row>
      <xdr:rowOff>4857751</xdr:rowOff>
    </xdr:to>
    <xdr:pic>
      <xdr:nvPicPr>
        <xdr:cNvPr id="599" name="Рисунок 598">
          <a:extLst>
            <a:ext uri="{FF2B5EF4-FFF2-40B4-BE49-F238E27FC236}">
              <a16:creationId xmlns:a16="http://schemas.microsoft.com/office/drawing/2014/main" id="{6C33927E-6819-4492-9C4E-CD14D1C41A81}"/>
            </a:ext>
          </a:extLst>
        </xdr:cNvPr>
        <xdr:cNvPicPr>
          <a:picLocks noChangeAspect="1"/>
        </xdr:cNvPicPr>
      </xdr:nvPicPr>
      <xdr:blipFill>
        <a:blip xmlns:r="http://schemas.openxmlformats.org/officeDocument/2006/relationships" r:embed="rId597"/>
        <a:stretch>
          <a:fillRect/>
        </a:stretch>
      </xdr:blipFill>
      <xdr:spPr>
        <a:xfrm>
          <a:off x="16135350" y="1720596001"/>
          <a:ext cx="4637230" cy="4857750"/>
        </a:xfrm>
        <a:prstGeom prst="rect">
          <a:avLst/>
        </a:prstGeom>
      </xdr:spPr>
    </xdr:pic>
    <xdr:clientData/>
  </xdr:twoCellAnchor>
  <xdr:twoCellAnchor editAs="oneCell">
    <xdr:from>
      <xdr:col>11</xdr:col>
      <xdr:colOff>0</xdr:colOff>
      <xdr:row>601</xdr:row>
      <xdr:rowOff>0</xdr:rowOff>
    </xdr:from>
    <xdr:to>
      <xdr:col>19</xdr:col>
      <xdr:colOff>61388</xdr:colOff>
      <xdr:row>601</xdr:row>
      <xdr:rowOff>3459780</xdr:rowOff>
    </xdr:to>
    <xdr:pic>
      <xdr:nvPicPr>
        <xdr:cNvPr id="600" name="Рисунок 599">
          <a:extLst>
            <a:ext uri="{FF2B5EF4-FFF2-40B4-BE49-F238E27FC236}">
              <a16:creationId xmlns:a16="http://schemas.microsoft.com/office/drawing/2014/main" id="{6A196CDA-2309-471A-8B5D-2490664FD158}"/>
            </a:ext>
          </a:extLst>
        </xdr:cNvPr>
        <xdr:cNvPicPr>
          <a:picLocks noChangeAspect="1"/>
        </xdr:cNvPicPr>
      </xdr:nvPicPr>
      <xdr:blipFill>
        <a:blip xmlns:r="http://schemas.openxmlformats.org/officeDocument/2006/relationships" r:embed="rId598"/>
        <a:stretch>
          <a:fillRect/>
        </a:stretch>
      </xdr:blipFill>
      <xdr:spPr>
        <a:xfrm>
          <a:off x="16135350" y="1725625200"/>
          <a:ext cx="4938188" cy="3459780"/>
        </a:xfrm>
        <a:prstGeom prst="rect">
          <a:avLst/>
        </a:prstGeom>
      </xdr:spPr>
    </xdr:pic>
    <xdr:clientData/>
  </xdr:twoCellAnchor>
  <xdr:twoCellAnchor editAs="oneCell">
    <xdr:from>
      <xdr:col>11</xdr:col>
      <xdr:colOff>0</xdr:colOff>
      <xdr:row>602</xdr:row>
      <xdr:rowOff>0</xdr:rowOff>
    </xdr:from>
    <xdr:to>
      <xdr:col>20</xdr:col>
      <xdr:colOff>297681</xdr:colOff>
      <xdr:row>602</xdr:row>
      <xdr:rowOff>4557155</xdr:rowOff>
    </xdr:to>
    <xdr:pic>
      <xdr:nvPicPr>
        <xdr:cNvPr id="601" name="Рисунок 600">
          <a:extLst>
            <a:ext uri="{FF2B5EF4-FFF2-40B4-BE49-F238E27FC236}">
              <a16:creationId xmlns:a16="http://schemas.microsoft.com/office/drawing/2014/main" id="{299EFFE3-872A-48ED-8C2B-1939D225723B}"/>
            </a:ext>
          </a:extLst>
        </xdr:cNvPr>
        <xdr:cNvPicPr>
          <a:picLocks noChangeAspect="1"/>
        </xdr:cNvPicPr>
      </xdr:nvPicPr>
      <xdr:blipFill>
        <a:blip xmlns:r="http://schemas.openxmlformats.org/officeDocument/2006/relationships" r:embed="rId599"/>
        <a:stretch>
          <a:fillRect/>
        </a:stretch>
      </xdr:blipFill>
      <xdr:spPr>
        <a:xfrm>
          <a:off x="16135350" y="1729301850"/>
          <a:ext cx="5784081" cy="4557155"/>
        </a:xfrm>
        <a:prstGeom prst="rect">
          <a:avLst/>
        </a:prstGeom>
      </xdr:spPr>
    </xdr:pic>
    <xdr:clientData/>
  </xdr:twoCellAnchor>
  <xdr:twoCellAnchor editAs="oneCell">
    <xdr:from>
      <xdr:col>11</xdr:col>
      <xdr:colOff>0</xdr:colOff>
      <xdr:row>603</xdr:row>
      <xdr:rowOff>0</xdr:rowOff>
    </xdr:from>
    <xdr:to>
      <xdr:col>17</xdr:col>
      <xdr:colOff>602349</xdr:colOff>
      <xdr:row>603</xdr:row>
      <xdr:rowOff>2331922</xdr:rowOff>
    </xdr:to>
    <xdr:pic>
      <xdr:nvPicPr>
        <xdr:cNvPr id="602" name="Рисунок 601">
          <a:extLst>
            <a:ext uri="{FF2B5EF4-FFF2-40B4-BE49-F238E27FC236}">
              <a16:creationId xmlns:a16="http://schemas.microsoft.com/office/drawing/2014/main" id="{5EE647D7-F7A8-46D1-A740-372AEA151081}"/>
            </a:ext>
          </a:extLst>
        </xdr:cNvPr>
        <xdr:cNvPicPr>
          <a:picLocks noChangeAspect="1"/>
        </xdr:cNvPicPr>
      </xdr:nvPicPr>
      <xdr:blipFill>
        <a:blip xmlns:r="http://schemas.openxmlformats.org/officeDocument/2006/relationships" r:embed="rId600"/>
        <a:stretch>
          <a:fillRect/>
        </a:stretch>
      </xdr:blipFill>
      <xdr:spPr>
        <a:xfrm>
          <a:off x="16135350" y="1733988150"/>
          <a:ext cx="4259949" cy="2331922"/>
        </a:xfrm>
        <a:prstGeom prst="rect">
          <a:avLst/>
        </a:prstGeom>
      </xdr:spPr>
    </xdr:pic>
    <xdr:clientData/>
  </xdr:twoCellAnchor>
  <xdr:twoCellAnchor editAs="oneCell">
    <xdr:from>
      <xdr:col>11</xdr:col>
      <xdr:colOff>0</xdr:colOff>
      <xdr:row>604</xdr:row>
      <xdr:rowOff>0</xdr:rowOff>
    </xdr:from>
    <xdr:to>
      <xdr:col>14</xdr:col>
      <xdr:colOff>213537</xdr:colOff>
      <xdr:row>604</xdr:row>
      <xdr:rowOff>2133785</xdr:rowOff>
    </xdr:to>
    <xdr:pic>
      <xdr:nvPicPr>
        <xdr:cNvPr id="603" name="Рисунок 602">
          <a:extLst>
            <a:ext uri="{FF2B5EF4-FFF2-40B4-BE49-F238E27FC236}">
              <a16:creationId xmlns:a16="http://schemas.microsoft.com/office/drawing/2014/main" id="{3D2A651B-F12E-4799-AB8B-B647C7D37241}"/>
            </a:ext>
          </a:extLst>
        </xdr:cNvPr>
        <xdr:cNvPicPr>
          <a:picLocks noChangeAspect="1"/>
        </xdr:cNvPicPr>
      </xdr:nvPicPr>
      <xdr:blipFill>
        <a:blip xmlns:r="http://schemas.openxmlformats.org/officeDocument/2006/relationships" r:embed="rId601"/>
        <a:stretch>
          <a:fillRect/>
        </a:stretch>
      </xdr:blipFill>
      <xdr:spPr>
        <a:xfrm>
          <a:off x="16135350" y="1736464650"/>
          <a:ext cx="2042337" cy="2133785"/>
        </a:xfrm>
        <a:prstGeom prst="rect">
          <a:avLst/>
        </a:prstGeom>
      </xdr:spPr>
    </xdr:pic>
    <xdr:clientData/>
  </xdr:twoCellAnchor>
  <xdr:twoCellAnchor editAs="oneCell">
    <xdr:from>
      <xdr:col>11</xdr:col>
      <xdr:colOff>0</xdr:colOff>
      <xdr:row>605</xdr:row>
      <xdr:rowOff>0</xdr:rowOff>
    </xdr:from>
    <xdr:to>
      <xdr:col>16</xdr:col>
      <xdr:colOff>61229</xdr:colOff>
      <xdr:row>605</xdr:row>
      <xdr:rowOff>2049958</xdr:rowOff>
    </xdr:to>
    <xdr:pic>
      <xdr:nvPicPr>
        <xdr:cNvPr id="604" name="Рисунок 603">
          <a:extLst>
            <a:ext uri="{FF2B5EF4-FFF2-40B4-BE49-F238E27FC236}">
              <a16:creationId xmlns:a16="http://schemas.microsoft.com/office/drawing/2014/main" id="{375A4397-0E30-4346-B5D1-596F3318469E}"/>
            </a:ext>
          </a:extLst>
        </xdr:cNvPr>
        <xdr:cNvPicPr>
          <a:picLocks noChangeAspect="1"/>
        </xdr:cNvPicPr>
      </xdr:nvPicPr>
      <xdr:blipFill>
        <a:blip xmlns:r="http://schemas.openxmlformats.org/officeDocument/2006/relationships" r:embed="rId602"/>
        <a:stretch>
          <a:fillRect/>
        </a:stretch>
      </xdr:blipFill>
      <xdr:spPr>
        <a:xfrm>
          <a:off x="16135350" y="1738826850"/>
          <a:ext cx="3109229" cy="2049958"/>
        </a:xfrm>
        <a:prstGeom prst="rect">
          <a:avLst/>
        </a:prstGeom>
      </xdr:spPr>
    </xdr:pic>
    <xdr:clientData/>
  </xdr:twoCellAnchor>
  <xdr:twoCellAnchor editAs="oneCell">
    <xdr:from>
      <xdr:col>11</xdr:col>
      <xdr:colOff>0</xdr:colOff>
      <xdr:row>606</xdr:row>
      <xdr:rowOff>0</xdr:rowOff>
    </xdr:from>
    <xdr:to>
      <xdr:col>15</xdr:col>
      <xdr:colOff>221210</xdr:colOff>
      <xdr:row>606</xdr:row>
      <xdr:rowOff>2095682</xdr:rowOff>
    </xdr:to>
    <xdr:pic>
      <xdr:nvPicPr>
        <xdr:cNvPr id="605" name="Рисунок 604">
          <a:extLst>
            <a:ext uri="{FF2B5EF4-FFF2-40B4-BE49-F238E27FC236}">
              <a16:creationId xmlns:a16="http://schemas.microsoft.com/office/drawing/2014/main" id="{5CD67FE9-B93F-4842-BBC2-FCBF4B37A83D}"/>
            </a:ext>
          </a:extLst>
        </xdr:cNvPr>
        <xdr:cNvPicPr>
          <a:picLocks noChangeAspect="1"/>
        </xdr:cNvPicPr>
      </xdr:nvPicPr>
      <xdr:blipFill>
        <a:blip xmlns:r="http://schemas.openxmlformats.org/officeDocument/2006/relationships" r:embed="rId603"/>
        <a:stretch>
          <a:fillRect/>
        </a:stretch>
      </xdr:blipFill>
      <xdr:spPr>
        <a:xfrm>
          <a:off x="16135350" y="1740979500"/>
          <a:ext cx="2659610" cy="2095682"/>
        </a:xfrm>
        <a:prstGeom prst="rect">
          <a:avLst/>
        </a:prstGeom>
      </xdr:spPr>
    </xdr:pic>
    <xdr:clientData/>
  </xdr:twoCellAnchor>
  <xdr:twoCellAnchor editAs="oneCell">
    <xdr:from>
      <xdr:col>11</xdr:col>
      <xdr:colOff>0</xdr:colOff>
      <xdr:row>607</xdr:row>
      <xdr:rowOff>0</xdr:rowOff>
    </xdr:from>
    <xdr:to>
      <xdr:col>16</xdr:col>
      <xdr:colOff>274608</xdr:colOff>
      <xdr:row>607</xdr:row>
      <xdr:rowOff>2804403</xdr:rowOff>
    </xdr:to>
    <xdr:pic>
      <xdr:nvPicPr>
        <xdr:cNvPr id="606" name="Рисунок 605">
          <a:extLst>
            <a:ext uri="{FF2B5EF4-FFF2-40B4-BE49-F238E27FC236}">
              <a16:creationId xmlns:a16="http://schemas.microsoft.com/office/drawing/2014/main" id="{BB910F4F-F103-42E5-935A-71394113FF95}"/>
            </a:ext>
          </a:extLst>
        </xdr:cNvPr>
        <xdr:cNvPicPr>
          <a:picLocks noChangeAspect="1"/>
        </xdr:cNvPicPr>
      </xdr:nvPicPr>
      <xdr:blipFill>
        <a:blip xmlns:r="http://schemas.openxmlformats.org/officeDocument/2006/relationships" r:embed="rId604"/>
        <a:stretch>
          <a:fillRect/>
        </a:stretch>
      </xdr:blipFill>
      <xdr:spPr>
        <a:xfrm>
          <a:off x="16135350" y="1743227400"/>
          <a:ext cx="3322608" cy="2804403"/>
        </a:xfrm>
        <a:prstGeom prst="rect">
          <a:avLst/>
        </a:prstGeom>
      </xdr:spPr>
    </xdr:pic>
    <xdr:clientData/>
  </xdr:twoCellAnchor>
  <xdr:twoCellAnchor editAs="oneCell">
    <xdr:from>
      <xdr:col>11</xdr:col>
      <xdr:colOff>0</xdr:colOff>
      <xdr:row>608</xdr:row>
      <xdr:rowOff>0</xdr:rowOff>
    </xdr:from>
    <xdr:to>
      <xdr:col>19</xdr:col>
      <xdr:colOff>206180</xdr:colOff>
      <xdr:row>608</xdr:row>
      <xdr:rowOff>2850127</xdr:rowOff>
    </xdr:to>
    <xdr:pic>
      <xdr:nvPicPr>
        <xdr:cNvPr id="607" name="Рисунок 606">
          <a:extLst>
            <a:ext uri="{FF2B5EF4-FFF2-40B4-BE49-F238E27FC236}">
              <a16:creationId xmlns:a16="http://schemas.microsoft.com/office/drawing/2014/main" id="{4A1A0553-B7E3-4EAD-A739-82E4C3E23619}"/>
            </a:ext>
          </a:extLst>
        </xdr:cNvPr>
        <xdr:cNvPicPr>
          <a:picLocks noChangeAspect="1"/>
        </xdr:cNvPicPr>
      </xdr:nvPicPr>
      <xdr:blipFill>
        <a:blip xmlns:r="http://schemas.openxmlformats.org/officeDocument/2006/relationships" r:embed="rId605"/>
        <a:stretch>
          <a:fillRect/>
        </a:stretch>
      </xdr:blipFill>
      <xdr:spPr>
        <a:xfrm>
          <a:off x="16135350" y="1746161100"/>
          <a:ext cx="5082980" cy="2850127"/>
        </a:xfrm>
        <a:prstGeom prst="rect">
          <a:avLst/>
        </a:prstGeom>
      </xdr:spPr>
    </xdr:pic>
    <xdr:clientData/>
  </xdr:twoCellAnchor>
  <xdr:twoCellAnchor editAs="oneCell">
    <xdr:from>
      <xdr:col>11</xdr:col>
      <xdr:colOff>0</xdr:colOff>
      <xdr:row>609</xdr:row>
      <xdr:rowOff>0</xdr:rowOff>
    </xdr:from>
    <xdr:to>
      <xdr:col>17</xdr:col>
      <xdr:colOff>518522</xdr:colOff>
      <xdr:row>609</xdr:row>
      <xdr:rowOff>2225233</xdr:rowOff>
    </xdr:to>
    <xdr:pic>
      <xdr:nvPicPr>
        <xdr:cNvPr id="608" name="Рисунок 607">
          <a:extLst>
            <a:ext uri="{FF2B5EF4-FFF2-40B4-BE49-F238E27FC236}">
              <a16:creationId xmlns:a16="http://schemas.microsoft.com/office/drawing/2014/main" id="{17095DD2-CA99-47E1-BF68-1D7ADCE9A9BE}"/>
            </a:ext>
          </a:extLst>
        </xdr:cNvPr>
        <xdr:cNvPicPr>
          <a:picLocks noChangeAspect="1"/>
        </xdr:cNvPicPr>
      </xdr:nvPicPr>
      <xdr:blipFill>
        <a:blip xmlns:r="http://schemas.openxmlformats.org/officeDocument/2006/relationships" r:embed="rId606"/>
        <a:stretch>
          <a:fillRect/>
        </a:stretch>
      </xdr:blipFill>
      <xdr:spPr>
        <a:xfrm>
          <a:off x="16135350" y="1749113850"/>
          <a:ext cx="4176122" cy="2225233"/>
        </a:xfrm>
        <a:prstGeom prst="rect">
          <a:avLst/>
        </a:prstGeom>
      </xdr:spPr>
    </xdr:pic>
    <xdr:clientData/>
  </xdr:twoCellAnchor>
  <xdr:twoCellAnchor editAs="oneCell">
    <xdr:from>
      <xdr:col>11</xdr:col>
      <xdr:colOff>0</xdr:colOff>
      <xdr:row>610</xdr:row>
      <xdr:rowOff>0</xdr:rowOff>
    </xdr:from>
    <xdr:to>
      <xdr:col>20</xdr:col>
      <xdr:colOff>229095</xdr:colOff>
      <xdr:row>610</xdr:row>
      <xdr:rowOff>3459780</xdr:rowOff>
    </xdr:to>
    <xdr:pic>
      <xdr:nvPicPr>
        <xdr:cNvPr id="609" name="Рисунок 608">
          <a:extLst>
            <a:ext uri="{FF2B5EF4-FFF2-40B4-BE49-F238E27FC236}">
              <a16:creationId xmlns:a16="http://schemas.microsoft.com/office/drawing/2014/main" id="{258FA2B6-E748-481C-A54B-76413A837BEE}"/>
            </a:ext>
          </a:extLst>
        </xdr:cNvPr>
        <xdr:cNvPicPr>
          <a:picLocks noChangeAspect="1"/>
        </xdr:cNvPicPr>
      </xdr:nvPicPr>
      <xdr:blipFill>
        <a:blip xmlns:r="http://schemas.openxmlformats.org/officeDocument/2006/relationships" r:embed="rId607"/>
        <a:stretch>
          <a:fillRect/>
        </a:stretch>
      </xdr:blipFill>
      <xdr:spPr>
        <a:xfrm>
          <a:off x="16135350" y="1751533200"/>
          <a:ext cx="5715495" cy="3459780"/>
        </a:xfrm>
        <a:prstGeom prst="rect">
          <a:avLst/>
        </a:prstGeom>
      </xdr:spPr>
    </xdr:pic>
    <xdr:clientData/>
  </xdr:twoCellAnchor>
  <xdr:twoCellAnchor editAs="oneCell">
    <xdr:from>
      <xdr:col>11</xdr:col>
      <xdr:colOff>0</xdr:colOff>
      <xdr:row>611</xdr:row>
      <xdr:rowOff>0</xdr:rowOff>
    </xdr:from>
    <xdr:to>
      <xdr:col>16</xdr:col>
      <xdr:colOff>571814</xdr:colOff>
      <xdr:row>611</xdr:row>
      <xdr:rowOff>2004234</xdr:rowOff>
    </xdr:to>
    <xdr:pic>
      <xdr:nvPicPr>
        <xdr:cNvPr id="610" name="Рисунок 609">
          <a:extLst>
            <a:ext uri="{FF2B5EF4-FFF2-40B4-BE49-F238E27FC236}">
              <a16:creationId xmlns:a16="http://schemas.microsoft.com/office/drawing/2014/main" id="{D0004754-F3C4-4863-8695-DC024059BB33}"/>
            </a:ext>
          </a:extLst>
        </xdr:cNvPr>
        <xdr:cNvPicPr>
          <a:picLocks noChangeAspect="1"/>
        </xdr:cNvPicPr>
      </xdr:nvPicPr>
      <xdr:blipFill>
        <a:blip xmlns:r="http://schemas.openxmlformats.org/officeDocument/2006/relationships" r:embed="rId608"/>
        <a:stretch>
          <a:fillRect/>
        </a:stretch>
      </xdr:blipFill>
      <xdr:spPr>
        <a:xfrm>
          <a:off x="16135350" y="1755057450"/>
          <a:ext cx="3619814" cy="2004234"/>
        </a:xfrm>
        <a:prstGeom prst="rect">
          <a:avLst/>
        </a:prstGeom>
      </xdr:spPr>
    </xdr:pic>
    <xdr:clientData/>
  </xdr:twoCellAnchor>
  <xdr:twoCellAnchor editAs="oneCell">
    <xdr:from>
      <xdr:col>11</xdr:col>
      <xdr:colOff>0</xdr:colOff>
      <xdr:row>612</xdr:row>
      <xdr:rowOff>0</xdr:rowOff>
    </xdr:from>
    <xdr:to>
      <xdr:col>18</xdr:col>
      <xdr:colOff>38473</xdr:colOff>
      <xdr:row>612</xdr:row>
      <xdr:rowOff>2552921</xdr:rowOff>
    </xdr:to>
    <xdr:pic>
      <xdr:nvPicPr>
        <xdr:cNvPr id="611" name="Рисунок 610">
          <a:extLst>
            <a:ext uri="{FF2B5EF4-FFF2-40B4-BE49-F238E27FC236}">
              <a16:creationId xmlns:a16="http://schemas.microsoft.com/office/drawing/2014/main" id="{581CEE2B-CEF1-46E0-8668-C61E247FBDAE}"/>
            </a:ext>
          </a:extLst>
        </xdr:cNvPr>
        <xdr:cNvPicPr>
          <a:picLocks noChangeAspect="1"/>
        </xdr:cNvPicPr>
      </xdr:nvPicPr>
      <xdr:blipFill>
        <a:blip xmlns:r="http://schemas.openxmlformats.org/officeDocument/2006/relationships" r:embed="rId609"/>
        <a:stretch>
          <a:fillRect/>
        </a:stretch>
      </xdr:blipFill>
      <xdr:spPr>
        <a:xfrm>
          <a:off x="16135350" y="1757133900"/>
          <a:ext cx="4305673" cy="2552921"/>
        </a:xfrm>
        <a:prstGeom prst="rect">
          <a:avLst/>
        </a:prstGeom>
      </xdr:spPr>
    </xdr:pic>
    <xdr:clientData/>
  </xdr:twoCellAnchor>
  <xdr:twoCellAnchor editAs="oneCell">
    <xdr:from>
      <xdr:col>11</xdr:col>
      <xdr:colOff>0</xdr:colOff>
      <xdr:row>613</xdr:row>
      <xdr:rowOff>0</xdr:rowOff>
    </xdr:from>
    <xdr:to>
      <xdr:col>15</xdr:col>
      <xdr:colOff>145004</xdr:colOff>
      <xdr:row>613</xdr:row>
      <xdr:rowOff>1699407</xdr:rowOff>
    </xdr:to>
    <xdr:pic>
      <xdr:nvPicPr>
        <xdr:cNvPr id="612" name="Рисунок 611">
          <a:extLst>
            <a:ext uri="{FF2B5EF4-FFF2-40B4-BE49-F238E27FC236}">
              <a16:creationId xmlns:a16="http://schemas.microsoft.com/office/drawing/2014/main" id="{AA28F196-6DF8-4D2E-AEE2-EC53C2FB69F2}"/>
            </a:ext>
          </a:extLst>
        </xdr:cNvPr>
        <xdr:cNvPicPr>
          <a:picLocks noChangeAspect="1"/>
        </xdr:cNvPicPr>
      </xdr:nvPicPr>
      <xdr:blipFill>
        <a:blip xmlns:r="http://schemas.openxmlformats.org/officeDocument/2006/relationships" r:embed="rId610"/>
        <a:stretch>
          <a:fillRect/>
        </a:stretch>
      </xdr:blipFill>
      <xdr:spPr>
        <a:xfrm>
          <a:off x="16135350" y="1759762800"/>
          <a:ext cx="2583404" cy="1699407"/>
        </a:xfrm>
        <a:prstGeom prst="rect">
          <a:avLst/>
        </a:prstGeom>
      </xdr:spPr>
    </xdr:pic>
    <xdr:clientData/>
  </xdr:twoCellAnchor>
  <xdr:twoCellAnchor editAs="oneCell">
    <xdr:from>
      <xdr:col>11</xdr:col>
      <xdr:colOff>0</xdr:colOff>
      <xdr:row>614</xdr:row>
      <xdr:rowOff>0</xdr:rowOff>
    </xdr:from>
    <xdr:to>
      <xdr:col>15</xdr:col>
      <xdr:colOff>571761</xdr:colOff>
      <xdr:row>614</xdr:row>
      <xdr:rowOff>2926334</xdr:rowOff>
    </xdr:to>
    <xdr:pic>
      <xdr:nvPicPr>
        <xdr:cNvPr id="613" name="Рисунок 612">
          <a:extLst>
            <a:ext uri="{FF2B5EF4-FFF2-40B4-BE49-F238E27FC236}">
              <a16:creationId xmlns:a16="http://schemas.microsoft.com/office/drawing/2014/main" id="{DD7D8624-16D7-4AD1-B193-9758C08A9BFC}"/>
            </a:ext>
          </a:extLst>
        </xdr:cNvPr>
        <xdr:cNvPicPr>
          <a:picLocks noChangeAspect="1"/>
        </xdr:cNvPicPr>
      </xdr:nvPicPr>
      <xdr:blipFill>
        <a:blip xmlns:r="http://schemas.openxmlformats.org/officeDocument/2006/relationships" r:embed="rId611"/>
        <a:stretch>
          <a:fillRect/>
        </a:stretch>
      </xdr:blipFill>
      <xdr:spPr>
        <a:xfrm>
          <a:off x="16135350" y="1761629700"/>
          <a:ext cx="3010161" cy="2926334"/>
        </a:xfrm>
        <a:prstGeom prst="rect">
          <a:avLst/>
        </a:prstGeom>
      </xdr:spPr>
    </xdr:pic>
    <xdr:clientData/>
  </xdr:twoCellAnchor>
  <xdr:twoCellAnchor editAs="oneCell">
    <xdr:from>
      <xdr:col>11</xdr:col>
      <xdr:colOff>0</xdr:colOff>
      <xdr:row>615</xdr:row>
      <xdr:rowOff>0</xdr:rowOff>
    </xdr:from>
    <xdr:to>
      <xdr:col>15</xdr:col>
      <xdr:colOff>289796</xdr:colOff>
      <xdr:row>615</xdr:row>
      <xdr:rowOff>1737511</xdr:rowOff>
    </xdr:to>
    <xdr:pic>
      <xdr:nvPicPr>
        <xdr:cNvPr id="614" name="Рисунок 613">
          <a:extLst>
            <a:ext uri="{FF2B5EF4-FFF2-40B4-BE49-F238E27FC236}">
              <a16:creationId xmlns:a16="http://schemas.microsoft.com/office/drawing/2014/main" id="{F3CAB67B-ED53-4390-8B07-08BBD0E2D794}"/>
            </a:ext>
          </a:extLst>
        </xdr:cNvPr>
        <xdr:cNvPicPr>
          <a:picLocks noChangeAspect="1"/>
        </xdr:cNvPicPr>
      </xdr:nvPicPr>
      <xdr:blipFill>
        <a:blip xmlns:r="http://schemas.openxmlformats.org/officeDocument/2006/relationships" r:embed="rId612"/>
        <a:stretch>
          <a:fillRect/>
        </a:stretch>
      </xdr:blipFill>
      <xdr:spPr>
        <a:xfrm>
          <a:off x="16135350" y="1764582450"/>
          <a:ext cx="2728196" cy="1737511"/>
        </a:xfrm>
        <a:prstGeom prst="rect">
          <a:avLst/>
        </a:prstGeom>
      </xdr:spPr>
    </xdr:pic>
    <xdr:clientData/>
  </xdr:twoCellAnchor>
  <xdr:twoCellAnchor editAs="oneCell">
    <xdr:from>
      <xdr:col>11</xdr:col>
      <xdr:colOff>0</xdr:colOff>
      <xdr:row>616</xdr:row>
      <xdr:rowOff>0</xdr:rowOff>
    </xdr:from>
    <xdr:to>
      <xdr:col>15</xdr:col>
      <xdr:colOff>274555</xdr:colOff>
      <xdr:row>616</xdr:row>
      <xdr:rowOff>2408129</xdr:rowOff>
    </xdr:to>
    <xdr:pic>
      <xdr:nvPicPr>
        <xdr:cNvPr id="615" name="Рисунок 614">
          <a:extLst>
            <a:ext uri="{FF2B5EF4-FFF2-40B4-BE49-F238E27FC236}">
              <a16:creationId xmlns:a16="http://schemas.microsoft.com/office/drawing/2014/main" id="{49351FB8-72AE-47E0-AF80-8F698FF6979B}"/>
            </a:ext>
          </a:extLst>
        </xdr:cNvPr>
        <xdr:cNvPicPr>
          <a:picLocks noChangeAspect="1"/>
        </xdr:cNvPicPr>
      </xdr:nvPicPr>
      <xdr:blipFill>
        <a:blip xmlns:r="http://schemas.openxmlformats.org/officeDocument/2006/relationships" r:embed="rId613"/>
        <a:stretch>
          <a:fillRect/>
        </a:stretch>
      </xdr:blipFill>
      <xdr:spPr>
        <a:xfrm>
          <a:off x="16135350" y="1766506500"/>
          <a:ext cx="2712955" cy="2408129"/>
        </a:xfrm>
        <a:prstGeom prst="rect">
          <a:avLst/>
        </a:prstGeom>
      </xdr:spPr>
    </xdr:pic>
    <xdr:clientData/>
  </xdr:twoCellAnchor>
  <xdr:twoCellAnchor editAs="oneCell">
    <xdr:from>
      <xdr:col>11</xdr:col>
      <xdr:colOff>0</xdr:colOff>
      <xdr:row>617</xdr:row>
      <xdr:rowOff>0</xdr:rowOff>
    </xdr:from>
    <xdr:to>
      <xdr:col>15</xdr:col>
      <xdr:colOff>76418</xdr:colOff>
      <xdr:row>617</xdr:row>
      <xdr:rowOff>1653683</xdr:rowOff>
    </xdr:to>
    <xdr:pic>
      <xdr:nvPicPr>
        <xdr:cNvPr id="616" name="Рисунок 615">
          <a:extLst>
            <a:ext uri="{FF2B5EF4-FFF2-40B4-BE49-F238E27FC236}">
              <a16:creationId xmlns:a16="http://schemas.microsoft.com/office/drawing/2014/main" id="{C6A9B358-65EB-4B94-BB44-69AC9F63CC29}"/>
            </a:ext>
          </a:extLst>
        </xdr:cNvPr>
        <xdr:cNvPicPr>
          <a:picLocks noChangeAspect="1"/>
        </xdr:cNvPicPr>
      </xdr:nvPicPr>
      <xdr:blipFill>
        <a:blip xmlns:r="http://schemas.openxmlformats.org/officeDocument/2006/relationships" r:embed="rId614"/>
        <a:stretch>
          <a:fillRect/>
        </a:stretch>
      </xdr:blipFill>
      <xdr:spPr>
        <a:xfrm>
          <a:off x="16135350" y="1769002050"/>
          <a:ext cx="2514818" cy="1653683"/>
        </a:xfrm>
        <a:prstGeom prst="rect">
          <a:avLst/>
        </a:prstGeom>
      </xdr:spPr>
    </xdr:pic>
    <xdr:clientData/>
  </xdr:twoCellAnchor>
  <xdr:twoCellAnchor editAs="oneCell">
    <xdr:from>
      <xdr:col>11</xdr:col>
      <xdr:colOff>0</xdr:colOff>
      <xdr:row>618</xdr:row>
      <xdr:rowOff>0</xdr:rowOff>
    </xdr:from>
    <xdr:to>
      <xdr:col>15</xdr:col>
      <xdr:colOff>259314</xdr:colOff>
      <xdr:row>618</xdr:row>
      <xdr:rowOff>1623201</xdr:rowOff>
    </xdr:to>
    <xdr:pic>
      <xdr:nvPicPr>
        <xdr:cNvPr id="617" name="Рисунок 616">
          <a:extLst>
            <a:ext uri="{FF2B5EF4-FFF2-40B4-BE49-F238E27FC236}">
              <a16:creationId xmlns:a16="http://schemas.microsoft.com/office/drawing/2014/main" id="{B97DEC64-03C5-4611-8588-98C2563712AB}"/>
            </a:ext>
          </a:extLst>
        </xdr:cNvPr>
        <xdr:cNvPicPr>
          <a:picLocks noChangeAspect="1"/>
        </xdr:cNvPicPr>
      </xdr:nvPicPr>
      <xdr:blipFill>
        <a:blip xmlns:r="http://schemas.openxmlformats.org/officeDocument/2006/relationships" r:embed="rId615"/>
        <a:stretch>
          <a:fillRect/>
        </a:stretch>
      </xdr:blipFill>
      <xdr:spPr>
        <a:xfrm>
          <a:off x="16135350" y="1771021350"/>
          <a:ext cx="2697714" cy="1623201"/>
        </a:xfrm>
        <a:prstGeom prst="rect">
          <a:avLst/>
        </a:prstGeom>
      </xdr:spPr>
    </xdr:pic>
    <xdr:clientData/>
  </xdr:twoCellAnchor>
  <xdr:twoCellAnchor editAs="oneCell">
    <xdr:from>
      <xdr:col>11</xdr:col>
      <xdr:colOff>0</xdr:colOff>
      <xdr:row>619</xdr:row>
      <xdr:rowOff>0</xdr:rowOff>
    </xdr:from>
    <xdr:to>
      <xdr:col>16</xdr:col>
      <xdr:colOff>396538</xdr:colOff>
      <xdr:row>619</xdr:row>
      <xdr:rowOff>2758679</xdr:rowOff>
    </xdr:to>
    <xdr:pic>
      <xdr:nvPicPr>
        <xdr:cNvPr id="618" name="Рисунок 617">
          <a:extLst>
            <a:ext uri="{FF2B5EF4-FFF2-40B4-BE49-F238E27FC236}">
              <a16:creationId xmlns:a16="http://schemas.microsoft.com/office/drawing/2014/main" id="{D8940FEC-64F0-4314-9D52-70D067C88602}"/>
            </a:ext>
          </a:extLst>
        </xdr:cNvPr>
        <xdr:cNvPicPr>
          <a:picLocks noChangeAspect="1"/>
        </xdr:cNvPicPr>
      </xdr:nvPicPr>
      <xdr:blipFill>
        <a:blip xmlns:r="http://schemas.openxmlformats.org/officeDocument/2006/relationships" r:embed="rId616"/>
        <a:stretch>
          <a:fillRect/>
        </a:stretch>
      </xdr:blipFill>
      <xdr:spPr>
        <a:xfrm>
          <a:off x="16135350" y="1772678700"/>
          <a:ext cx="3444538" cy="2758679"/>
        </a:xfrm>
        <a:prstGeom prst="rect">
          <a:avLst/>
        </a:prstGeom>
      </xdr:spPr>
    </xdr:pic>
    <xdr:clientData/>
  </xdr:twoCellAnchor>
  <xdr:twoCellAnchor editAs="oneCell">
    <xdr:from>
      <xdr:col>11</xdr:col>
      <xdr:colOff>0</xdr:colOff>
      <xdr:row>620</xdr:row>
      <xdr:rowOff>0</xdr:rowOff>
    </xdr:from>
    <xdr:to>
      <xdr:col>19</xdr:col>
      <xdr:colOff>137595</xdr:colOff>
      <xdr:row>620</xdr:row>
      <xdr:rowOff>2712955</xdr:rowOff>
    </xdr:to>
    <xdr:pic>
      <xdr:nvPicPr>
        <xdr:cNvPr id="619" name="Рисунок 618">
          <a:extLst>
            <a:ext uri="{FF2B5EF4-FFF2-40B4-BE49-F238E27FC236}">
              <a16:creationId xmlns:a16="http://schemas.microsoft.com/office/drawing/2014/main" id="{4A82A0AF-ABB8-4EC7-9CDE-310C4AB5BE1A}"/>
            </a:ext>
          </a:extLst>
        </xdr:cNvPr>
        <xdr:cNvPicPr>
          <a:picLocks noChangeAspect="1"/>
        </xdr:cNvPicPr>
      </xdr:nvPicPr>
      <xdr:blipFill>
        <a:blip xmlns:r="http://schemas.openxmlformats.org/officeDocument/2006/relationships" r:embed="rId617"/>
        <a:stretch>
          <a:fillRect/>
        </a:stretch>
      </xdr:blipFill>
      <xdr:spPr>
        <a:xfrm>
          <a:off x="16135350" y="1775555250"/>
          <a:ext cx="5014395" cy="2712955"/>
        </a:xfrm>
        <a:prstGeom prst="rect">
          <a:avLst/>
        </a:prstGeom>
      </xdr:spPr>
    </xdr:pic>
    <xdr:clientData/>
  </xdr:twoCellAnchor>
  <xdr:twoCellAnchor editAs="oneCell">
    <xdr:from>
      <xdr:col>11</xdr:col>
      <xdr:colOff>0</xdr:colOff>
      <xdr:row>621</xdr:row>
      <xdr:rowOff>0</xdr:rowOff>
    </xdr:from>
    <xdr:to>
      <xdr:col>20</xdr:col>
      <xdr:colOff>427232</xdr:colOff>
      <xdr:row>621</xdr:row>
      <xdr:rowOff>5037257</xdr:rowOff>
    </xdr:to>
    <xdr:pic>
      <xdr:nvPicPr>
        <xdr:cNvPr id="620" name="Рисунок 619">
          <a:extLst>
            <a:ext uri="{FF2B5EF4-FFF2-40B4-BE49-F238E27FC236}">
              <a16:creationId xmlns:a16="http://schemas.microsoft.com/office/drawing/2014/main" id="{146A55E2-5CFF-4406-8051-74E6BC80ED7A}"/>
            </a:ext>
          </a:extLst>
        </xdr:cNvPr>
        <xdr:cNvPicPr>
          <a:picLocks noChangeAspect="1"/>
        </xdr:cNvPicPr>
      </xdr:nvPicPr>
      <xdr:blipFill>
        <a:blip xmlns:r="http://schemas.openxmlformats.org/officeDocument/2006/relationships" r:embed="rId618"/>
        <a:stretch>
          <a:fillRect/>
        </a:stretch>
      </xdr:blipFill>
      <xdr:spPr>
        <a:xfrm>
          <a:off x="16135350" y="1778527050"/>
          <a:ext cx="5913632" cy="5037257"/>
        </a:xfrm>
        <a:prstGeom prst="rect">
          <a:avLst/>
        </a:prstGeom>
      </xdr:spPr>
    </xdr:pic>
    <xdr:clientData/>
  </xdr:twoCellAnchor>
  <xdr:twoCellAnchor editAs="oneCell">
    <xdr:from>
      <xdr:col>11</xdr:col>
      <xdr:colOff>0</xdr:colOff>
      <xdr:row>622</xdr:row>
      <xdr:rowOff>0</xdr:rowOff>
    </xdr:from>
    <xdr:to>
      <xdr:col>14</xdr:col>
      <xdr:colOff>327847</xdr:colOff>
      <xdr:row>622</xdr:row>
      <xdr:rowOff>2331922</xdr:rowOff>
    </xdr:to>
    <xdr:pic>
      <xdr:nvPicPr>
        <xdr:cNvPr id="621" name="Рисунок 620">
          <a:extLst>
            <a:ext uri="{FF2B5EF4-FFF2-40B4-BE49-F238E27FC236}">
              <a16:creationId xmlns:a16="http://schemas.microsoft.com/office/drawing/2014/main" id="{92E49B88-6890-435F-9765-5313B554C1E8}"/>
            </a:ext>
          </a:extLst>
        </xdr:cNvPr>
        <xdr:cNvPicPr>
          <a:picLocks noChangeAspect="1"/>
        </xdr:cNvPicPr>
      </xdr:nvPicPr>
      <xdr:blipFill>
        <a:blip xmlns:r="http://schemas.openxmlformats.org/officeDocument/2006/relationships" r:embed="rId619"/>
        <a:stretch>
          <a:fillRect/>
        </a:stretch>
      </xdr:blipFill>
      <xdr:spPr>
        <a:xfrm>
          <a:off x="16135350" y="1783727700"/>
          <a:ext cx="2156647" cy="2331922"/>
        </a:xfrm>
        <a:prstGeom prst="rect">
          <a:avLst/>
        </a:prstGeom>
      </xdr:spPr>
    </xdr:pic>
    <xdr:clientData/>
  </xdr:twoCellAnchor>
  <xdr:twoCellAnchor editAs="oneCell">
    <xdr:from>
      <xdr:col>11</xdr:col>
      <xdr:colOff>0</xdr:colOff>
      <xdr:row>623</xdr:row>
      <xdr:rowOff>0</xdr:rowOff>
    </xdr:from>
    <xdr:to>
      <xdr:col>18</xdr:col>
      <xdr:colOff>244231</xdr:colOff>
      <xdr:row>623</xdr:row>
      <xdr:rowOff>2392887</xdr:rowOff>
    </xdr:to>
    <xdr:pic>
      <xdr:nvPicPr>
        <xdr:cNvPr id="622" name="Рисунок 621">
          <a:extLst>
            <a:ext uri="{FF2B5EF4-FFF2-40B4-BE49-F238E27FC236}">
              <a16:creationId xmlns:a16="http://schemas.microsoft.com/office/drawing/2014/main" id="{40B19E85-9FDD-4F61-AB9F-5298638C31A2}"/>
            </a:ext>
          </a:extLst>
        </xdr:cNvPr>
        <xdr:cNvPicPr>
          <a:picLocks noChangeAspect="1"/>
        </xdr:cNvPicPr>
      </xdr:nvPicPr>
      <xdr:blipFill>
        <a:blip xmlns:r="http://schemas.openxmlformats.org/officeDocument/2006/relationships" r:embed="rId620"/>
        <a:stretch>
          <a:fillRect/>
        </a:stretch>
      </xdr:blipFill>
      <xdr:spPr>
        <a:xfrm>
          <a:off x="16135350" y="1786242300"/>
          <a:ext cx="4511431" cy="2392887"/>
        </a:xfrm>
        <a:prstGeom prst="rect">
          <a:avLst/>
        </a:prstGeom>
      </xdr:spPr>
    </xdr:pic>
    <xdr:clientData/>
  </xdr:twoCellAnchor>
  <xdr:twoCellAnchor editAs="oneCell">
    <xdr:from>
      <xdr:col>11</xdr:col>
      <xdr:colOff>0</xdr:colOff>
      <xdr:row>624</xdr:row>
      <xdr:rowOff>0</xdr:rowOff>
    </xdr:from>
    <xdr:to>
      <xdr:col>15</xdr:col>
      <xdr:colOff>175487</xdr:colOff>
      <xdr:row>624</xdr:row>
      <xdr:rowOff>1310754</xdr:rowOff>
    </xdr:to>
    <xdr:pic>
      <xdr:nvPicPr>
        <xdr:cNvPr id="623" name="Рисунок 622">
          <a:extLst>
            <a:ext uri="{FF2B5EF4-FFF2-40B4-BE49-F238E27FC236}">
              <a16:creationId xmlns:a16="http://schemas.microsoft.com/office/drawing/2014/main" id="{9BF1B01D-1C6A-4147-9D30-896EF8222B69}"/>
            </a:ext>
          </a:extLst>
        </xdr:cNvPr>
        <xdr:cNvPicPr>
          <a:picLocks noChangeAspect="1"/>
        </xdr:cNvPicPr>
      </xdr:nvPicPr>
      <xdr:blipFill>
        <a:blip xmlns:r="http://schemas.openxmlformats.org/officeDocument/2006/relationships" r:embed="rId621"/>
        <a:stretch>
          <a:fillRect/>
        </a:stretch>
      </xdr:blipFill>
      <xdr:spPr>
        <a:xfrm>
          <a:off x="16135350" y="1788661650"/>
          <a:ext cx="2613887" cy="1310754"/>
        </a:xfrm>
        <a:prstGeom prst="rect">
          <a:avLst/>
        </a:prstGeom>
      </xdr:spPr>
    </xdr:pic>
    <xdr:clientData/>
  </xdr:twoCellAnchor>
  <xdr:twoCellAnchor editAs="oneCell">
    <xdr:from>
      <xdr:col>11</xdr:col>
      <xdr:colOff>0</xdr:colOff>
      <xdr:row>625</xdr:row>
      <xdr:rowOff>0</xdr:rowOff>
    </xdr:from>
    <xdr:to>
      <xdr:col>17</xdr:col>
      <xdr:colOff>267040</xdr:colOff>
      <xdr:row>625</xdr:row>
      <xdr:rowOff>2789162</xdr:rowOff>
    </xdr:to>
    <xdr:pic>
      <xdr:nvPicPr>
        <xdr:cNvPr id="624" name="Рисунок 623">
          <a:extLst>
            <a:ext uri="{FF2B5EF4-FFF2-40B4-BE49-F238E27FC236}">
              <a16:creationId xmlns:a16="http://schemas.microsoft.com/office/drawing/2014/main" id="{F5D4BFCA-C8BE-41A4-B028-52886FF6A6CD}"/>
            </a:ext>
          </a:extLst>
        </xdr:cNvPr>
        <xdr:cNvPicPr>
          <a:picLocks noChangeAspect="1"/>
        </xdr:cNvPicPr>
      </xdr:nvPicPr>
      <xdr:blipFill>
        <a:blip xmlns:r="http://schemas.openxmlformats.org/officeDocument/2006/relationships" r:embed="rId622"/>
        <a:stretch>
          <a:fillRect/>
        </a:stretch>
      </xdr:blipFill>
      <xdr:spPr>
        <a:xfrm>
          <a:off x="16135350" y="1790128500"/>
          <a:ext cx="3924640" cy="2789162"/>
        </a:xfrm>
        <a:prstGeom prst="rect">
          <a:avLst/>
        </a:prstGeom>
      </xdr:spPr>
    </xdr:pic>
    <xdr:clientData/>
  </xdr:twoCellAnchor>
  <xdr:twoCellAnchor editAs="oneCell">
    <xdr:from>
      <xdr:col>11</xdr:col>
      <xdr:colOff>0</xdr:colOff>
      <xdr:row>626</xdr:row>
      <xdr:rowOff>0</xdr:rowOff>
    </xdr:from>
    <xdr:to>
      <xdr:col>14</xdr:col>
      <xdr:colOff>45882</xdr:colOff>
      <xdr:row>626</xdr:row>
      <xdr:rowOff>2690093</xdr:rowOff>
    </xdr:to>
    <xdr:pic>
      <xdr:nvPicPr>
        <xdr:cNvPr id="625" name="Рисунок 624">
          <a:extLst>
            <a:ext uri="{FF2B5EF4-FFF2-40B4-BE49-F238E27FC236}">
              <a16:creationId xmlns:a16="http://schemas.microsoft.com/office/drawing/2014/main" id="{8948A371-C0BF-403F-8BDB-0FA5D3A61425}"/>
            </a:ext>
          </a:extLst>
        </xdr:cNvPr>
        <xdr:cNvPicPr>
          <a:picLocks noChangeAspect="1"/>
        </xdr:cNvPicPr>
      </xdr:nvPicPr>
      <xdr:blipFill>
        <a:blip xmlns:r="http://schemas.openxmlformats.org/officeDocument/2006/relationships" r:embed="rId623"/>
        <a:stretch>
          <a:fillRect/>
        </a:stretch>
      </xdr:blipFill>
      <xdr:spPr>
        <a:xfrm>
          <a:off x="16135350" y="1793119350"/>
          <a:ext cx="1874682" cy="2690093"/>
        </a:xfrm>
        <a:prstGeom prst="rect">
          <a:avLst/>
        </a:prstGeom>
      </xdr:spPr>
    </xdr:pic>
    <xdr:clientData/>
  </xdr:twoCellAnchor>
  <xdr:twoCellAnchor editAs="oneCell">
    <xdr:from>
      <xdr:col>11</xdr:col>
      <xdr:colOff>0</xdr:colOff>
      <xdr:row>627</xdr:row>
      <xdr:rowOff>0</xdr:rowOff>
    </xdr:from>
    <xdr:to>
      <xdr:col>19</xdr:col>
      <xdr:colOff>107112</xdr:colOff>
      <xdr:row>627</xdr:row>
      <xdr:rowOff>2659610</xdr:rowOff>
    </xdr:to>
    <xdr:pic>
      <xdr:nvPicPr>
        <xdr:cNvPr id="626" name="Рисунок 625">
          <a:extLst>
            <a:ext uri="{FF2B5EF4-FFF2-40B4-BE49-F238E27FC236}">
              <a16:creationId xmlns:a16="http://schemas.microsoft.com/office/drawing/2014/main" id="{1900A174-DAD9-43FD-9D8A-58F938E9BD1E}"/>
            </a:ext>
          </a:extLst>
        </xdr:cNvPr>
        <xdr:cNvPicPr>
          <a:picLocks noChangeAspect="1"/>
        </xdr:cNvPicPr>
      </xdr:nvPicPr>
      <xdr:blipFill>
        <a:blip xmlns:r="http://schemas.openxmlformats.org/officeDocument/2006/relationships" r:embed="rId624"/>
        <a:stretch>
          <a:fillRect/>
        </a:stretch>
      </xdr:blipFill>
      <xdr:spPr>
        <a:xfrm>
          <a:off x="16135350" y="1796053050"/>
          <a:ext cx="4983912" cy="2659610"/>
        </a:xfrm>
        <a:prstGeom prst="rect">
          <a:avLst/>
        </a:prstGeom>
      </xdr:spPr>
    </xdr:pic>
    <xdr:clientData/>
  </xdr:twoCellAnchor>
  <xdr:twoCellAnchor editAs="oneCell">
    <xdr:from>
      <xdr:col>11</xdr:col>
      <xdr:colOff>0</xdr:colOff>
      <xdr:row>628</xdr:row>
      <xdr:rowOff>0</xdr:rowOff>
    </xdr:from>
    <xdr:to>
      <xdr:col>15</xdr:col>
      <xdr:colOff>205969</xdr:colOff>
      <xdr:row>628</xdr:row>
      <xdr:rowOff>1226926</xdr:rowOff>
    </xdr:to>
    <xdr:pic>
      <xdr:nvPicPr>
        <xdr:cNvPr id="627" name="Рисунок 626">
          <a:extLst>
            <a:ext uri="{FF2B5EF4-FFF2-40B4-BE49-F238E27FC236}">
              <a16:creationId xmlns:a16="http://schemas.microsoft.com/office/drawing/2014/main" id="{92967D2C-3492-4518-B896-C6078DC36484}"/>
            </a:ext>
          </a:extLst>
        </xdr:cNvPr>
        <xdr:cNvPicPr>
          <a:picLocks noChangeAspect="1"/>
        </xdr:cNvPicPr>
      </xdr:nvPicPr>
      <xdr:blipFill>
        <a:blip xmlns:r="http://schemas.openxmlformats.org/officeDocument/2006/relationships" r:embed="rId625"/>
        <a:stretch>
          <a:fillRect/>
        </a:stretch>
      </xdr:blipFill>
      <xdr:spPr>
        <a:xfrm>
          <a:off x="16135350" y="1798834350"/>
          <a:ext cx="2644369" cy="1226926"/>
        </a:xfrm>
        <a:prstGeom prst="rect">
          <a:avLst/>
        </a:prstGeom>
      </xdr:spPr>
    </xdr:pic>
    <xdr:clientData/>
  </xdr:twoCellAnchor>
  <xdr:twoCellAnchor editAs="oneCell">
    <xdr:from>
      <xdr:col>11</xdr:col>
      <xdr:colOff>0</xdr:colOff>
      <xdr:row>629</xdr:row>
      <xdr:rowOff>0</xdr:rowOff>
    </xdr:from>
    <xdr:to>
      <xdr:col>20</xdr:col>
      <xdr:colOff>561975</xdr:colOff>
      <xdr:row>629</xdr:row>
      <xdr:rowOff>3810000</xdr:rowOff>
    </xdr:to>
    <xdr:pic>
      <xdr:nvPicPr>
        <xdr:cNvPr id="629" name="Рисунок 628">
          <a:extLst>
            <a:ext uri="{FF2B5EF4-FFF2-40B4-BE49-F238E27FC236}">
              <a16:creationId xmlns:a16="http://schemas.microsoft.com/office/drawing/2014/main" id="{70DF4609-FDAB-4E53-931C-A1EB6F21D2B1}"/>
            </a:ext>
          </a:extLst>
        </xdr:cNvPr>
        <xdr:cNvPicPr>
          <a:picLocks noChangeAspect="1"/>
        </xdr:cNvPicPr>
      </xdr:nvPicPr>
      <xdr:blipFill>
        <a:blip xmlns:r="http://schemas.openxmlformats.org/officeDocument/2006/relationships" r:embed="rId626"/>
        <a:stretch>
          <a:fillRect/>
        </a:stretch>
      </xdr:blipFill>
      <xdr:spPr>
        <a:xfrm>
          <a:off x="16135350" y="1801044150"/>
          <a:ext cx="6048375" cy="3810000"/>
        </a:xfrm>
        <a:prstGeom prst="rect">
          <a:avLst/>
        </a:prstGeom>
      </xdr:spPr>
    </xdr:pic>
    <xdr:clientData/>
  </xdr:twoCellAnchor>
  <xdr:twoCellAnchor editAs="oneCell">
    <xdr:from>
      <xdr:col>11</xdr:col>
      <xdr:colOff>0</xdr:colOff>
      <xdr:row>630</xdr:row>
      <xdr:rowOff>0</xdr:rowOff>
    </xdr:from>
    <xdr:to>
      <xdr:col>22</xdr:col>
      <xdr:colOff>85725</xdr:colOff>
      <xdr:row>630</xdr:row>
      <xdr:rowOff>3810000</xdr:rowOff>
    </xdr:to>
    <xdr:pic>
      <xdr:nvPicPr>
        <xdr:cNvPr id="630" name="Рисунок 629">
          <a:extLst>
            <a:ext uri="{FF2B5EF4-FFF2-40B4-BE49-F238E27FC236}">
              <a16:creationId xmlns:a16="http://schemas.microsoft.com/office/drawing/2014/main" id="{3081181B-234B-4F95-9DC2-DBFD53A401A9}"/>
            </a:ext>
          </a:extLst>
        </xdr:cNvPr>
        <xdr:cNvPicPr>
          <a:picLocks noChangeAspect="1"/>
        </xdr:cNvPicPr>
      </xdr:nvPicPr>
      <xdr:blipFill>
        <a:blip xmlns:r="http://schemas.openxmlformats.org/officeDocument/2006/relationships" r:embed="rId627"/>
        <a:stretch>
          <a:fillRect/>
        </a:stretch>
      </xdr:blipFill>
      <xdr:spPr>
        <a:xfrm>
          <a:off x="16135350" y="1804968450"/>
          <a:ext cx="6791325" cy="3810000"/>
        </a:xfrm>
        <a:prstGeom prst="rect">
          <a:avLst/>
        </a:prstGeom>
      </xdr:spPr>
    </xdr:pic>
    <xdr:clientData/>
  </xdr:twoCellAnchor>
  <xdr:twoCellAnchor editAs="oneCell">
    <xdr:from>
      <xdr:col>11</xdr:col>
      <xdr:colOff>0</xdr:colOff>
      <xdr:row>631</xdr:row>
      <xdr:rowOff>0</xdr:rowOff>
    </xdr:from>
    <xdr:to>
      <xdr:col>25</xdr:col>
      <xdr:colOff>38100</xdr:colOff>
      <xdr:row>631</xdr:row>
      <xdr:rowOff>3810000</xdr:rowOff>
    </xdr:to>
    <xdr:pic>
      <xdr:nvPicPr>
        <xdr:cNvPr id="631" name="Рисунок 630">
          <a:extLst>
            <a:ext uri="{FF2B5EF4-FFF2-40B4-BE49-F238E27FC236}">
              <a16:creationId xmlns:a16="http://schemas.microsoft.com/office/drawing/2014/main" id="{B43A3A7C-3B22-4D66-B64D-C63A0C75A116}"/>
            </a:ext>
          </a:extLst>
        </xdr:cNvPr>
        <xdr:cNvPicPr>
          <a:picLocks noChangeAspect="1"/>
        </xdr:cNvPicPr>
      </xdr:nvPicPr>
      <xdr:blipFill>
        <a:blip xmlns:r="http://schemas.openxmlformats.org/officeDocument/2006/relationships" r:embed="rId628"/>
        <a:stretch>
          <a:fillRect/>
        </a:stretch>
      </xdr:blipFill>
      <xdr:spPr>
        <a:xfrm>
          <a:off x="16135350" y="1808797500"/>
          <a:ext cx="8572500" cy="3810000"/>
        </a:xfrm>
        <a:prstGeom prst="rect">
          <a:avLst/>
        </a:prstGeom>
      </xdr:spPr>
    </xdr:pic>
    <xdr:clientData/>
  </xdr:twoCellAnchor>
  <xdr:twoCellAnchor editAs="oneCell">
    <xdr:from>
      <xdr:col>11</xdr:col>
      <xdr:colOff>0</xdr:colOff>
      <xdr:row>632</xdr:row>
      <xdr:rowOff>0</xdr:rowOff>
    </xdr:from>
    <xdr:to>
      <xdr:col>25</xdr:col>
      <xdr:colOff>9525</xdr:colOff>
      <xdr:row>632</xdr:row>
      <xdr:rowOff>4439689</xdr:rowOff>
    </xdr:to>
    <xdr:pic>
      <xdr:nvPicPr>
        <xdr:cNvPr id="632" name="Рисунок 631">
          <a:extLst>
            <a:ext uri="{FF2B5EF4-FFF2-40B4-BE49-F238E27FC236}">
              <a16:creationId xmlns:a16="http://schemas.microsoft.com/office/drawing/2014/main" id="{6963DD5A-E312-46E2-AA6D-E36915D658D9}"/>
            </a:ext>
          </a:extLst>
        </xdr:cNvPr>
        <xdr:cNvPicPr>
          <a:picLocks noChangeAspect="1"/>
        </xdr:cNvPicPr>
      </xdr:nvPicPr>
      <xdr:blipFill>
        <a:blip xmlns:r="http://schemas.openxmlformats.org/officeDocument/2006/relationships" r:embed="rId629"/>
        <a:stretch>
          <a:fillRect/>
        </a:stretch>
      </xdr:blipFill>
      <xdr:spPr>
        <a:xfrm>
          <a:off x="16135350" y="1812759900"/>
          <a:ext cx="8543925" cy="4439689"/>
        </a:xfrm>
        <a:prstGeom prst="rect">
          <a:avLst/>
        </a:prstGeom>
      </xdr:spPr>
    </xdr:pic>
    <xdr:clientData/>
  </xdr:twoCellAnchor>
  <xdr:twoCellAnchor editAs="oneCell">
    <xdr:from>
      <xdr:col>11</xdr:col>
      <xdr:colOff>0</xdr:colOff>
      <xdr:row>633</xdr:row>
      <xdr:rowOff>0</xdr:rowOff>
    </xdr:from>
    <xdr:to>
      <xdr:col>21</xdr:col>
      <xdr:colOff>0</xdr:colOff>
      <xdr:row>633</xdr:row>
      <xdr:rowOff>3838575</xdr:rowOff>
    </xdr:to>
    <xdr:pic>
      <xdr:nvPicPr>
        <xdr:cNvPr id="633" name="Рисунок 632">
          <a:extLst>
            <a:ext uri="{FF2B5EF4-FFF2-40B4-BE49-F238E27FC236}">
              <a16:creationId xmlns:a16="http://schemas.microsoft.com/office/drawing/2014/main" id="{AE9292AB-EB44-4CC2-897F-B0F297D25806}"/>
            </a:ext>
          </a:extLst>
        </xdr:cNvPr>
        <xdr:cNvPicPr>
          <a:picLocks noChangeAspect="1"/>
        </xdr:cNvPicPr>
      </xdr:nvPicPr>
      <xdr:blipFill>
        <a:blip xmlns:r="http://schemas.openxmlformats.org/officeDocument/2006/relationships" r:embed="rId630"/>
        <a:stretch>
          <a:fillRect/>
        </a:stretch>
      </xdr:blipFill>
      <xdr:spPr>
        <a:xfrm>
          <a:off x="16135350" y="1817312850"/>
          <a:ext cx="6096000" cy="3838575"/>
        </a:xfrm>
        <a:prstGeom prst="rect">
          <a:avLst/>
        </a:prstGeom>
      </xdr:spPr>
    </xdr:pic>
    <xdr:clientData/>
  </xdr:twoCellAnchor>
  <xdr:twoCellAnchor editAs="oneCell">
    <xdr:from>
      <xdr:col>11</xdr:col>
      <xdr:colOff>0</xdr:colOff>
      <xdr:row>634</xdr:row>
      <xdr:rowOff>0</xdr:rowOff>
    </xdr:from>
    <xdr:to>
      <xdr:col>24</xdr:col>
      <xdr:colOff>-1</xdr:colOff>
      <xdr:row>634</xdr:row>
      <xdr:rowOff>4438650</xdr:rowOff>
    </xdr:to>
    <xdr:pic>
      <xdr:nvPicPr>
        <xdr:cNvPr id="634" name="Рисунок 633">
          <a:extLst>
            <a:ext uri="{FF2B5EF4-FFF2-40B4-BE49-F238E27FC236}">
              <a16:creationId xmlns:a16="http://schemas.microsoft.com/office/drawing/2014/main" id="{BD02770F-0073-4DE1-81BB-B36169A872B8}"/>
            </a:ext>
          </a:extLst>
        </xdr:cNvPr>
        <xdr:cNvPicPr>
          <a:picLocks noChangeAspect="1"/>
        </xdr:cNvPicPr>
      </xdr:nvPicPr>
      <xdr:blipFill>
        <a:blip xmlns:r="http://schemas.openxmlformats.org/officeDocument/2006/relationships" r:embed="rId631"/>
        <a:stretch>
          <a:fillRect/>
        </a:stretch>
      </xdr:blipFill>
      <xdr:spPr>
        <a:xfrm rot="5400000">
          <a:off x="17878425" y="1819494075"/>
          <a:ext cx="4438650" cy="7924799"/>
        </a:xfrm>
        <a:prstGeom prst="rect">
          <a:avLst/>
        </a:prstGeom>
      </xdr:spPr>
    </xdr:pic>
    <xdr:clientData/>
  </xdr:twoCellAnchor>
  <xdr:twoCellAnchor editAs="oneCell">
    <xdr:from>
      <xdr:col>11</xdr:col>
      <xdr:colOff>0</xdr:colOff>
      <xdr:row>635</xdr:row>
      <xdr:rowOff>0</xdr:rowOff>
    </xdr:from>
    <xdr:to>
      <xdr:col>25</xdr:col>
      <xdr:colOff>0</xdr:colOff>
      <xdr:row>635</xdr:row>
      <xdr:rowOff>3810000</xdr:rowOff>
    </xdr:to>
    <xdr:pic>
      <xdr:nvPicPr>
        <xdr:cNvPr id="635" name="Рисунок 634">
          <a:extLst>
            <a:ext uri="{FF2B5EF4-FFF2-40B4-BE49-F238E27FC236}">
              <a16:creationId xmlns:a16="http://schemas.microsoft.com/office/drawing/2014/main" id="{BB498277-6CC3-4BA0-98CB-86B0C64A50F7}"/>
            </a:ext>
          </a:extLst>
        </xdr:cNvPr>
        <xdr:cNvPicPr>
          <a:picLocks noChangeAspect="1"/>
        </xdr:cNvPicPr>
      </xdr:nvPicPr>
      <xdr:blipFill>
        <a:blip xmlns:r="http://schemas.openxmlformats.org/officeDocument/2006/relationships" r:embed="rId632"/>
        <a:stretch>
          <a:fillRect/>
        </a:stretch>
      </xdr:blipFill>
      <xdr:spPr>
        <a:xfrm>
          <a:off x="16135350" y="1825904400"/>
          <a:ext cx="8534400" cy="3810000"/>
        </a:xfrm>
        <a:prstGeom prst="rect">
          <a:avLst/>
        </a:prstGeom>
      </xdr:spPr>
    </xdr:pic>
    <xdr:clientData/>
  </xdr:twoCellAnchor>
  <xdr:twoCellAnchor editAs="oneCell">
    <xdr:from>
      <xdr:col>11</xdr:col>
      <xdr:colOff>0</xdr:colOff>
      <xdr:row>636</xdr:row>
      <xdr:rowOff>0</xdr:rowOff>
    </xdr:from>
    <xdr:to>
      <xdr:col>22</xdr:col>
      <xdr:colOff>409575</xdr:colOff>
      <xdr:row>637</xdr:row>
      <xdr:rowOff>0</xdr:rowOff>
    </xdr:to>
    <xdr:pic>
      <xdr:nvPicPr>
        <xdr:cNvPr id="636" name="Рисунок 635">
          <a:extLst>
            <a:ext uri="{FF2B5EF4-FFF2-40B4-BE49-F238E27FC236}">
              <a16:creationId xmlns:a16="http://schemas.microsoft.com/office/drawing/2014/main" id="{C60AB22F-EA4A-4780-98DF-E92219180BA1}"/>
            </a:ext>
          </a:extLst>
        </xdr:cNvPr>
        <xdr:cNvPicPr>
          <a:picLocks noChangeAspect="1"/>
        </xdr:cNvPicPr>
      </xdr:nvPicPr>
      <xdr:blipFill>
        <a:blip xmlns:r="http://schemas.openxmlformats.org/officeDocument/2006/relationships" r:embed="rId633"/>
        <a:stretch>
          <a:fillRect/>
        </a:stretch>
      </xdr:blipFill>
      <xdr:spPr>
        <a:xfrm>
          <a:off x="16135350" y="1829828700"/>
          <a:ext cx="7115175" cy="3810000"/>
        </a:xfrm>
        <a:prstGeom prst="rect">
          <a:avLst/>
        </a:prstGeom>
      </xdr:spPr>
    </xdr:pic>
    <xdr:clientData/>
  </xdr:twoCellAnchor>
  <xdr:twoCellAnchor editAs="oneCell">
    <xdr:from>
      <xdr:col>11</xdr:col>
      <xdr:colOff>0</xdr:colOff>
      <xdr:row>637</xdr:row>
      <xdr:rowOff>0</xdr:rowOff>
    </xdr:from>
    <xdr:to>
      <xdr:col>22</xdr:col>
      <xdr:colOff>257175</xdr:colOff>
      <xdr:row>637</xdr:row>
      <xdr:rowOff>3810000</xdr:rowOff>
    </xdr:to>
    <xdr:pic>
      <xdr:nvPicPr>
        <xdr:cNvPr id="637" name="Рисунок 636">
          <a:extLst>
            <a:ext uri="{FF2B5EF4-FFF2-40B4-BE49-F238E27FC236}">
              <a16:creationId xmlns:a16="http://schemas.microsoft.com/office/drawing/2014/main" id="{170F2992-1AFA-468E-9984-1E6CDCF60AB3}"/>
            </a:ext>
          </a:extLst>
        </xdr:cNvPr>
        <xdr:cNvPicPr>
          <a:picLocks noChangeAspect="1"/>
        </xdr:cNvPicPr>
      </xdr:nvPicPr>
      <xdr:blipFill>
        <a:blip xmlns:r="http://schemas.openxmlformats.org/officeDocument/2006/relationships" r:embed="rId634"/>
        <a:stretch>
          <a:fillRect/>
        </a:stretch>
      </xdr:blipFill>
      <xdr:spPr>
        <a:xfrm>
          <a:off x="16135350" y="1833638700"/>
          <a:ext cx="6962775" cy="3810000"/>
        </a:xfrm>
        <a:prstGeom prst="rect">
          <a:avLst/>
        </a:prstGeom>
      </xdr:spPr>
    </xdr:pic>
    <xdr:clientData/>
  </xdr:twoCellAnchor>
  <xdr:twoCellAnchor editAs="oneCell">
    <xdr:from>
      <xdr:col>11</xdr:col>
      <xdr:colOff>0</xdr:colOff>
      <xdr:row>638</xdr:row>
      <xdr:rowOff>0</xdr:rowOff>
    </xdr:from>
    <xdr:to>
      <xdr:col>23</xdr:col>
      <xdr:colOff>38100</xdr:colOff>
      <xdr:row>638</xdr:row>
      <xdr:rowOff>3810000</xdr:rowOff>
    </xdr:to>
    <xdr:pic>
      <xdr:nvPicPr>
        <xdr:cNvPr id="638" name="Рисунок 637">
          <a:extLst>
            <a:ext uri="{FF2B5EF4-FFF2-40B4-BE49-F238E27FC236}">
              <a16:creationId xmlns:a16="http://schemas.microsoft.com/office/drawing/2014/main" id="{30BCAA42-C4FA-44F2-B767-A0F6A20BD166}"/>
            </a:ext>
          </a:extLst>
        </xdr:cNvPr>
        <xdr:cNvPicPr>
          <a:picLocks noChangeAspect="1"/>
        </xdr:cNvPicPr>
      </xdr:nvPicPr>
      <xdr:blipFill>
        <a:blip xmlns:r="http://schemas.openxmlformats.org/officeDocument/2006/relationships" r:embed="rId635"/>
        <a:stretch>
          <a:fillRect/>
        </a:stretch>
      </xdr:blipFill>
      <xdr:spPr>
        <a:xfrm>
          <a:off x="16135350" y="1837715400"/>
          <a:ext cx="7353300" cy="3810000"/>
        </a:xfrm>
        <a:prstGeom prst="rect">
          <a:avLst/>
        </a:prstGeom>
      </xdr:spPr>
    </xdr:pic>
    <xdr:clientData/>
  </xdr:twoCellAnchor>
  <xdr:twoCellAnchor editAs="oneCell">
    <xdr:from>
      <xdr:col>11</xdr:col>
      <xdr:colOff>0</xdr:colOff>
      <xdr:row>639</xdr:row>
      <xdr:rowOff>0</xdr:rowOff>
    </xdr:from>
    <xdr:to>
      <xdr:col>20</xdr:col>
      <xdr:colOff>130027</xdr:colOff>
      <xdr:row>639</xdr:row>
      <xdr:rowOff>4023709</xdr:rowOff>
    </xdr:to>
    <xdr:pic>
      <xdr:nvPicPr>
        <xdr:cNvPr id="639" name="Рисунок 638">
          <a:extLst>
            <a:ext uri="{FF2B5EF4-FFF2-40B4-BE49-F238E27FC236}">
              <a16:creationId xmlns:a16="http://schemas.microsoft.com/office/drawing/2014/main" id="{A96B35BE-6951-40CE-8FFF-890DB32ABD8B}"/>
            </a:ext>
          </a:extLst>
        </xdr:cNvPr>
        <xdr:cNvPicPr>
          <a:picLocks noChangeAspect="1"/>
        </xdr:cNvPicPr>
      </xdr:nvPicPr>
      <xdr:blipFill>
        <a:blip xmlns:r="http://schemas.openxmlformats.org/officeDocument/2006/relationships" r:embed="rId636"/>
        <a:stretch>
          <a:fillRect/>
        </a:stretch>
      </xdr:blipFill>
      <xdr:spPr>
        <a:xfrm>
          <a:off x="16135350" y="1841563500"/>
          <a:ext cx="5616427" cy="4023709"/>
        </a:xfrm>
        <a:prstGeom prst="rect">
          <a:avLst/>
        </a:prstGeom>
      </xdr:spPr>
    </xdr:pic>
    <xdr:clientData/>
  </xdr:twoCellAnchor>
  <xdr:twoCellAnchor editAs="oneCell">
    <xdr:from>
      <xdr:col>11</xdr:col>
      <xdr:colOff>0</xdr:colOff>
      <xdr:row>640</xdr:row>
      <xdr:rowOff>0</xdr:rowOff>
    </xdr:from>
    <xdr:to>
      <xdr:col>24</xdr:col>
      <xdr:colOff>209550</xdr:colOff>
      <xdr:row>640</xdr:row>
      <xdr:rowOff>4057651</xdr:rowOff>
    </xdr:to>
    <xdr:pic>
      <xdr:nvPicPr>
        <xdr:cNvPr id="640" name="Рисунок 639">
          <a:extLst>
            <a:ext uri="{FF2B5EF4-FFF2-40B4-BE49-F238E27FC236}">
              <a16:creationId xmlns:a16="http://schemas.microsoft.com/office/drawing/2014/main" id="{76B4A606-48BD-4045-AB5E-5D280E73AF47}"/>
            </a:ext>
          </a:extLst>
        </xdr:cNvPr>
        <xdr:cNvPicPr>
          <a:picLocks noChangeAspect="1"/>
        </xdr:cNvPicPr>
      </xdr:nvPicPr>
      <xdr:blipFill>
        <a:blip xmlns:r="http://schemas.openxmlformats.org/officeDocument/2006/relationships" r:embed="rId637"/>
        <a:stretch>
          <a:fillRect/>
        </a:stretch>
      </xdr:blipFill>
      <xdr:spPr>
        <a:xfrm>
          <a:off x="16135350" y="1845754500"/>
          <a:ext cx="8134350" cy="4057651"/>
        </a:xfrm>
        <a:prstGeom prst="rect">
          <a:avLst/>
        </a:prstGeom>
      </xdr:spPr>
    </xdr:pic>
    <xdr:clientData/>
  </xdr:twoCellAnchor>
  <xdr:twoCellAnchor editAs="oneCell">
    <xdr:from>
      <xdr:col>11</xdr:col>
      <xdr:colOff>0</xdr:colOff>
      <xdr:row>641</xdr:row>
      <xdr:rowOff>0</xdr:rowOff>
    </xdr:from>
    <xdr:to>
      <xdr:col>23</xdr:col>
      <xdr:colOff>379700</xdr:colOff>
      <xdr:row>641</xdr:row>
      <xdr:rowOff>4029942</xdr:rowOff>
    </xdr:to>
    <xdr:pic>
      <xdr:nvPicPr>
        <xdr:cNvPr id="641" name="Рисунок 640">
          <a:extLst>
            <a:ext uri="{FF2B5EF4-FFF2-40B4-BE49-F238E27FC236}">
              <a16:creationId xmlns:a16="http://schemas.microsoft.com/office/drawing/2014/main" id="{A2DBDC18-86CF-4B6D-A36D-84A7BC288CA7}"/>
            </a:ext>
          </a:extLst>
        </xdr:cNvPr>
        <xdr:cNvPicPr>
          <a:picLocks noChangeAspect="1"/>
        </xdr:cNvPicPr>
      </xdr:nvPicPr>
      <xdr:blipFill>
        <a:blip xmlns:r="http://schemas.openxmlformats.org/officeDocument/2006/relationships" r:embed="rId638"/>
        <a:stretch>
          <a:fillRect/>
        </a:stretch>
      </xdr:blipFill>
      <xdr:spPr>
        <a:xfrm rot="5400000">
          <a:off x="17967829" y="1848113021"/>
          <a:ext cx="4029942" cy="7694900"/>
        </a:xfrm>
        <a:prstGeom prst="rect">
          <a:avLst/>
        </a:prstGeom>
      </xdr:spPr>
    </xdr:pic>
    <xdr:clientData/>
  </xdr:twoCellAnchor>
  <xdr:twoCellAnchor editAs="oneCell">
    <xdr:from>
      <xdr:col>11</xdr:col>
      <xdr:colOff>0</xdr:colOff>
      <xdr:row>642</xdr:row>
      <xdr:rowOff>0</xdr:rowOff>
    </xdr:from>
    <xdr:to>
      <xdr:col>22</xdr:col>
      <xdr:colOff>257175</xdr:colOff>
      <xdr:row>642</xdr:row>
      <xdr:rowOff>3886200</xdr:rowOff>
    </xdr:to>
    <xdr:pic>
      <xdr:nvPicPr>
        <xdr:cNvPr id="642" name="Рисунок 641">
          <a:extLst>
            <a:ext uri="{FF2B5EF4-FFF2-40B4-BE49-F238E27FC236}">
              <a16:creationId xmlns:a16="http://schemas.microsoft.com/office/drawing/2014/main" id="{47D6024C-624A-4CFE-A757-56ACA376C473}"/>
            </a:ext>
          </a:extLst>
        </xdr:cNvPr>
        <xdr:cNvPicPr>
          <a:picLocks noChangeAspect="1"/>
        </xdr:cNvPicPr>
      </xdr:nvPicPr>
      <xdr:blipFill>
        <a:blip xmlns:r="http://schemas.openxmlformats.org/officeDocument/2006/relationships" r:embed="rId639"/>
        <a:stretch>
          <a:fillRect/>
        </a:stretch>
      </xdr:blipFill>
      <xdr:spPr>
        <a:xfrm>
          <a:off x="16135350" y="1854231750"/>
          <a:ext cx="6962775" cy="3886200"/>
        </a:xfrm>
        <a:prstGeom prst="rect">
          <a:avLst/>
        </a:prstGeom>
      </xdr:spPr>
    </xdr:pic>
    <xdr:clientData/>
  </xdr:twoCellAnchor>
  <xdr:twoCellAnchor editAs="oneCell">
    <xdr:from>
      <xdr:col>11</xdr:col>
      <xdr:colOff>0</xdr:colOff>
      <xdr:row>643</xdr:row>
      <xdr:rowOff>0</xdr:rowOff>
    </xdr:from>
    <xdr:to>
      <xdr:col>21</xdr:col>
      <xdr:colOff>0</xdr:colOff>
      <xdr:row>643</xdr:row>
      <xdr:rowOff>3810000</xdr:rowOff>
    </xdr:to>
    <xdr:pic>
      <xdr:nvPicPr>
        <xdr:cNvPr id="643" name="Рисунок 642">
          <a:extLst>
            <a:ext uri="{FF2B5EF4-FFF2-40B4-BE49-F238E27FC236}">
              <a16:creationId xmlns:a16="http://schemas.microsoft.com/office/drawing/2014/main" id="{7CF608DB-3B21-44AA-ADA1-638E93EBB00F}"/>
            </a:ext>
          </a:extLst>
        </xdr:cNvPr>
        <xdr:cNvPicPr>
          <a:picLocks noChangeAspect="1"/>
        </xdr:cNvPicPr>
      </xdr:nvPicPr>
      <xdr:blipFill>
        <a:blip xmlns:r="http://schemas.openxmlformats.org/officeDocument/2006/relationships" r:embed="rId640"/>
        <a:stretch>
          <a:fillRect/>
        </a:stretch>
      </xdr:blipFill>
      <xdr:spPr>
        <a:xfrm>
          <a:off x="16135350" y="1858251300"/>
          <a:ext cx="6096000" cy="3810000"/>
        </a:xfrm>
        <a:prstGeom prst="rect">
          <a:avLst/>
        </a:prstGeom>
      </xdr:spPr>
    </xdr:pic>
    <xdr:clientData/>
  </xdr:twoCellAnchor>
  <xdr:twoCellAnchor editAs="oneCell">
    <xdr:from>
      <xdr:col>11</xdr:col>
      <xdr:colOff>0</xdr:colOff>
      <xdr:row>644</xdr:row>
      <xdr:rowOff>0</xdr:rowOff>
    </xdr:from>
    <xdr:to>
      <xdr:col>22</xdr:col>
      <xdr:colOff>47625</xdr:colOff>
      <xdr:row>644</xdr:row>
      <xdr:rowOff>3810000</xdr:rowOff>
    </xdr:to>
    <xdr:pic>
      <xdr:nvPicPr>
        <xdr:cNvPr id="644" name="Рисунок 643">
          <a:extLst>
            <a:ext uri="{FF2B5EF4-FFF2-40B4-BE49-F238E27FC236}">
              <a16:creationId xmlns:a16="http://schemas.microsoft.com/office/drawing/2014/main" id="{91931F51-ACE4-409B-AD36-A9C681369CD5}"/>
            </a:ext>
          </a:extLst>
        </xdr:cNvPr>
        <xdr:cNvPicPr>
          <a:picLocks noChangeAspect="1"/>
        </xdr:cNvPicPr>
      </xdr:nvPicPr>
      <xdr:blipFill>
        <a:blip xmlns:r="http://schemas.openxmlformats.org/officeDocument/2006/relationships" r:embed="rId641"/>
        <a:stretch>
          <a:fillRect/>
        </a:stretch>
      </xdr:blipFill>
      <xdr:spPr>
        <a:xfrm>
          <a:off x="16135350" y="1862194650"/>
          <a:ext cx="6753225" cy="3810000"/>
        </a:xfrm>
        <a:prstGeom prst="rect">
          <a:avLst/>
        </a:prstGeom>
      </xdr:spPr>
    </xdr:pic>
    <xdr:clientData/>
  </xdr:twoCellAnchor>
  <xdr:twoCellAnchor editAs="oneCell">
    <xdr:from>
      <xdr:col>11</xdr:col>
      <xdr:colOff>0</xdr:colOff>
      <xdr:row>645</xdr:row>
      <xdr:rowOff>0</xdr:rowOff>
    </xdr:from>
    <xdr:to>
      <xdr:col>25</xdr:col>
      <xdr:colOff>416502</xdr:colOff>
      <xdr:row>645</xdr:row>
      <xdr:rowOff>4017818</xdr:rowOff>
    </xdr:to>
    <xdr:pic>
      <xdr:nvPicPr>
        <xdr:cNvPr id="645" name="Рисунок 644">
          <a:extLst>
            <a:ext uri="{FF2B5EF4-FFF2-40B4-BE49-F238E27FC236}">
              <a16:creationId xmlns:a16="http://schemas.microsoft.com/office/drawing/2014/main" id="{0AB10B0C-361A-4CF2-B0DE-687FD4AE55F6}"/>
            </a:ext>
          </a:extLst>
        </xdr:cNvPr>
        <xdr:cNvPicPr>
          <a:picLocks noChangeAspect="1"/>
        </xdr:cNvPicPr>
      </xdr:nvPicPr>
      <xdr:blipFill>
        <a:blip xmlns:r="http://schemas.openxmlformats.org/officeDocument/2006/relationships" r:embed="rId642"/>
        <a:stretch>
          <a:fillRect/>
        </a:stretch>
      </xdr:blipFill>
      <xdr:spPr>
        <a:xfrm>
          <a:off x="16135350" y="1866252300"/>
          <a:ext cx="8950902" cy="4017818"/>
        </a:xfrm>
        <a:prstGeom prst="rect">
          <a:avLst/>
        </a:prstGeom>
      </xdr:spPr>
    </xdr:pic>
    <xdr:clientData/>
  </xdr:twoCellAnchor>
  <xdr:twoCellAnchor editAs="oneCell">
    <xdr:from>
      <xdr:col>11</xdr:col>
      <xdr:colOff>0</xdr:colOff>
      <xdr:row>646</xdr:row>
      <xdr:rowOff>0</xdr:rowOff>
    </xdr:from>
    <xdr:to>
      <xdr:col>22</xdr:col>
      <xdr:colOff>133350</xdr:colOff>
      <xdr:row>646</xdr:row>
      <xdr:rowOff>3543300</xdr:rowOff>
    </xdr:to>
    <xdr:pic>
      <xdr:nvPicPr>
        <xdr:cNvPr id="646" name="Рисунок 645">
          <a:extLst>
            <a:ext uri="{FF2B5EF4-FFF2-40B4-BE49-F238E27FC236}">
              <a16:creationId xmlns:a16="http://schemas.microsoft.com/office/drawing/2014/main" id="{CACA934F-AAF5-4011-BD00-C4763E2DB145}"/>
            </a:ext>
          </a:extLst>
        </xdr:cNvPr>
        <xdr:cNvPicPr>
          <a:picLocks noChangeAspect="1"/>
        </xdr:cNvPicPr>
      </xdr:nvPicPr>
      <xdr:blipFill>
        <a:blip xmlns:r="http://schemas.openxmlformats.org/officeDocument/2006/relationships" r:embed="rId643"/>
        <a:stretch>
          <a:fillRect/>
        </a:stretch>
      </xdr:blipFill>
      <xdr:spPr>
        <a:xfrm>
          <a:off x="16135350" y="1870519500"/>
          <a:ext cx="6838950" cy="3543300"/>
        </a:xfrm>
        <a:prstGeom prst="rect">
          <a:avLst/>
        </a:prstGeom>
      </xdr:spPr>
    </xdr:pic>
    <xdr:clientData/>
  </xdr:twoCellAnchor>
  <xdr:twoCellAnchor editAs="oneCell">
    <xdr:from>
      <xdr:col>11</xdr:col>
      <xdr:colOff>0</xdr:colOff>
      <xdr:row>647</xdr:row>
      <xdr:rowOff>0</xdr:rowOff>
    </xdr:from>
    <xdr:to>
      <xdr:col>22</xdr:col>
      <xdr:colOff>0</xdr:colOff>
      <xdr:row>647</xdr:row>
      <xdr:rowOff>3810001</xdr:rowOff>
    </xdr:to>
    <xdr:pic>
      <xdr:nvPicPr>
        <xdr:cNvPr id="647" name="Рисунок 646">
          <a:extLst>
            <a:ext uri="{FF2B5EF4-FFF2-40B4-BE49-F238E27FC236}">
              <a16:creationId xmlns:a16="http://schemas.microsoft.com/office/drawing/2014/main" id="{C0D30C83-6433-4C12-A055-F609DEDBB28B}"/>
            </a:ext>
          </a:extLst>
        </xdr:cNvPr>
        <xdr:cNvPicPr>
          <a:picLocks noChangeAspect="1"/>
        </xdr:cNvPicPr>
      </xdr:nvPicPr>
      <xdr:blipFill>
        <a:blip xmlns:r="http://schemas.openxmlformats.org/officeDocument/2006/relationships" r:embed="rId644"/>
        <a:stretch>
          <a:fillRect/>
        </a:stretch>
      </xdr:blipFill>
      <xdr:spPr>
        <a:xfrm rot="5400000">
          <a:off x="17583149" y="1872786451"/>
          <a:ext cx="3810001" cy="6705600"/>
        </a:xfrm>
        <a:prstGeom prst="rect">
          <a:avLst/>
        </a:prstGeom>
      </xdr:spPr>
    </xdr:pic>
    <xdr:clientData/>
  </xdr:twoCellAnchor>
  <xdr:twoCellAnchor editAs="oneCell">
    <xdr:from>
      <xdr:col>11</xdr:col>
      <xdr:colOff>0</xdr:colOff>
      <xdr:row>648</xdr:row>
      <xdr:rowOff>0</xdr:rowOff>
    </xdr:from>
    <xdr:to>
      <xdr:col>23</xdr:col>
      <xdr:colOff>409575</xdr:colOff>
      <xdr:row>648</xdr:row>
      <xdr:rowOff>3543300</xdr:rowOff>
    </xdr:to>
    <xdr:pic>
      <xdr:nvPicPr>
        <xdr:cNvPr id="648" name="Рисунок 647">
          <a:extLst>
            <a:ext uri="{FF2B5EF4-FFF2-40B4-BE49-F238E27FC236}">
              <a16:creationId xmlns:a16="http://schemas.microsoft.com/office/drawing/2014/main" id="{A1C53542-C172-4FA5-80A6-F383F7F4F3D7}"/>
            </a:ext>
          </a:extLst>
        </xdr:cNvPr>
        <xdr:cNvPicPr>
          <a:picLocks noChangeAspect="1"/>
        </xdr:cNvPicPr>
      </xdr:nvPicPr>
      <xdr:blipFill>
        <a:blip xmlns:r="http://schemas.openxmlformats.org/officeDocument/2006/relationships" r:embed="rId645"/>
        <a:stretch>
          <a:fillRect/>
        </a:stretch>
      </xdr:blipFill>
      <xdr:spPr>
        <a:xfrm>
          <a:off x="16135350" y="1878253800"/>
          <a:ext cx="7724775" cy="3543300"/>
        </a:xfrm>
        <a:prstGeom prst="rect">
          <a:avLst/>
        </a:prstGeom>
      </xdr:spPr>
    </xdr:pic>
    <xdr:clientData/>
  </xdr:twoCellAnchor>
  <xdr:twoCellAnchor editAs="oneCell">
    <xdr:from>
      <xdr:col>11</xdr:col>
      <xdr:colOff>0</xdr:colOff>
      <xdr:row>649</xdr:row>
      <xdr:rowOff>0</xdr:rowOff>
    </xdr:from>
    <xdr:to>
      <xdr:col>25</xdr:col>
      <xdr:colOff>442479</xdr:colOff>
      <xdr:row>649</xdr:row>
      <xdr:rowOff>3543299</xdr:rowOff>
    </xdr:to>
    <xdr:pic>
      <xdr:nvPicPr>
        <xdr:cNvPr id="649" name="Рисунок 648">
          <a:extLst>
            <a:ext uri="{FF2B5EF4-FFF2-40B4-BE49-F238E27FC236}">
              <a16:creationId xmlns:a16="http://schemas.microsoft.com/office/drawing/2014/main" id="{C0FF4331-5243-443A-B1B6-1F09CAF4B59E}"/>
            </a:ext>
          </a:extLst>
        </xdr:cNvPr>
        <xdr:cNvPicPr>
          <a:picLocks noChangeAspect="1"/>
        </xdr:cNvPicPr>
      </xdr:nvPicPr>
      <xdr:blipFill>
        <a:blip xmlns:r="http://schemas.openxmlformats.org/officeDocument/2006/relationships" r:embed="rId646"/>
        <a:stretch>
          <a:fillRect/>
        </a:stretch>
      </xdr:blipFill>
      <xdr:spPr>
        <a:xfrm>
          <a:off x="16135350" y="1881987600"/>
          <a:ext cx="8976879" cy="3543299"/>
        </a:xfrm>
        <a:prstGeom prst="rect">
          <a:avLst/>
        </a:prstGeom>
      </xdr:spPr>
    </xdr:pic>
    <xdr:clientData/>
  </xdr:twoCellAnchor>
  <xdr:twoCellAnchor editAs="oneCell">
    <xdr:from>
      <xdr:col>11</xdr:col>
      <xdr:colOff>0</xdr:colOff>
      <xdr:row>650</xdr:row>
      <xdr:rowOff>0</xdr:rowOff>
    </xdr:from>
    <xdr:to>
      <xdr:col>14</xdr:col>
      <xdr:colOff>122089</xdr:colOff>
      <xdr:row>650</xdr:row>
      <xdr:rowOff>2202371</xdr:rowOff>
    </xdr:to>
    <xdr:pic>
      <xdr:nvPicPr>
        <xdr:cNvPr id="650" name="Рисунок 649">
          <a:extLst>
            <a:ext uri="{FF2B5EF4-FFF2-40B4-BE49-F238E27FC236}">
              <a16:creationId xmlns:a16="http://schemas.microsoft.com/office/drawing/2014/main" id="{40D54AF2-E93F-4466-AD4A-9580FBB0CC1A}"/>
            </a:ext>
          </a:extLst>
        </xdr:cNvPr>
        <xdr:cNvPicPr>
          <a:picLocks noChangeAspect="1"/>
        </xdr:cNvPicPr>
      </xdr:nvPicPr>
      <xdr:blipFill>
        <a:blip xmlns:r="http://schemas.openxmlformats.org/officeDocument/2006/relationships" r:embed="rId647"/>
        <a:stretch>
          <a:fillRect/>
        </a:stretch>
      </xdr:blipFill>
      <xdr:spPr>
        <a:xfrm>
          <a:off x="16135350" y="1885740450"/>
          <a:ext cx="1950889" cy="2202371"/>
        </a:xfrm>
        <a:prstGeom prst="rect">
          <a:avLst/>
        </a:prstGeom>
      </xdr:spPr>
    </xdr:pic>
    <xdr:clientData/>
  </xdr:twoCellAnchor>
  <xdr:twoCellAnchor editAs="oneCell">
    <xdr:from>
      <xdr:col>11</xdr:col>
      <xdr:colOff>0</xdr:colOff>
      <xdr:row>651</xdr:row>
      <xdr:rowOff>0</xdr:rowOff>
    </xdr:from>
    <xdr:to>
      <xdr:col>23</xdr:col>
      <xdr:colOff>446314</xdr:colOff>
      <xdr:row>651</xdr:row>
      <xdr:rowOff>2533651</xdr:rowOff>
    </xdr:to>
    <xdr:pic>
      <xdr:nvPicPr>
        <xdr:cNvPr id="651" name="Рисунок 650">
          <a:extLst>
            <a:ext uri="{FF2B5EF4-FFF2-40B4-BE49-F238E27FC236}">
              <a16:creationId xmlns:a16="http://schemas.microsoft.com/office/drawing/2014/main" id="{3067B97B-FF11-40FB-862A-07C29BC4A6D0}"/>
            </a:ext>
          </a:extLst>
        </xdr:cNvPr>
        <xdr:cNvPicPr>
          <a:picLocks noChangeAspect="1"/>
        </xdr:cNvPicPr>
      </xdr:nvPicPr>
      <xdr:blipFill>
        <a:blip xmlns:r="http://schemas.openxmlformats.org/officeDocument/2006/relationships" r:embed="rId648"/>
        <a:stretch>
          <a:fillRect/>
        </a:stretch>
      </xdr:blipFill>
      <xdr:spPr>
        <a:xfrm>
          <a:off x="16135350" y="1888121700"/>
          <a:ext cx="7761514" cy="2533651"/>
        </a:xfrm>
        <a:prstGeom prst="rect">
          <a:avLst/>
        </a:prstGeom>
      </xdr:spPr>
    </xdr:pic>
    <xdr:clientData/>
  </xdr:twoCellAnchor>
  <xdr:twoCellAnchor editAs="oneCell">
    <xdr:from>
      <xdr:col>11</xdr:col>
      <xdr:colOff>0</xdr:colOff>
      <xdr:row>652</xdr:row>
      <xdr:rowOff>0</xdr:rowOff>
    </xdr:from>
    <xdr:to>
      <xdr:col>20</xdr:col>
      <xdr:colOff>334735</xdr:colOff>
      <xdr:row>652</xdr:row>
      <xdr:rowOff>2533650</xdr:rowOff>
    </xdr:to>
    <xdr:pic>
      <xdr:nvPicPr>
        <xdr:cNvPr id="652" name="Рисунок 651">
          <a:extLst>
            <a:ext uri="{FF2B5EF4-FFF2-40B4-BE49-F238E27FC236}">
              <a16:creationId xmlns:a16="http://schemas.microsoft.com/office/drawing/2014/main" id="{66DD807E-1C8F-4106-A288-0C7D2C0E8D78}"/>
            </a:ext>
          </a:extLst>
        </xdr:cNvPr>
        <xdr:cNvPicPr>
          <a:picLocks noChangeAspect="1"/>
        </xdr:cNvPicPr>
      </xdr:nvPicPr>
      <xdr:blipFill>
        <a:blip xmlns:r="http://schemas.openxmlformats.org/officeDocument/2006/relationships" r:embed="rId649"/>
        <a:stretch>
          <a:fillRect/>
        </a:stretch>
      </xdr:blipFill>
      <xdr:spPr>
        <a:xfrm>
          <a:off x="16135350" y="1890903000"/>
          <a:ext cx="5821135" cy="2533650"/>
        </a:xfrm>
        <a:prstGeom prst="rect">
          <a:avLst/>
        </a:prstGeom>
      </xdr:spPr>
    </xdr:pic>
    <xdr:clientData/>
  </xdr:twoCellAnchor>
  <xdr:twoCellAnchor editAs="oneCell">
    <xdr:from>
      <xdr:col>11</xdr:col>
      <xdr:colOff>0</xdr:colOff>
      <xdr:row>653</xdr:row>
      <xdr:rowOff>0</xdr:rowOff>
    </xdr:from>
    <xdr:to>
      <xdr:col>20</xdr:col>
      <xdr:colOff>0</xdr:colOff>
      <xdr:row>653</xdr:row>
      <xdr:rowOff>2533650</xdr:rowOff>
    </xdr:to>
    <xdr:pic>
      <xdr:nvPicPr>
        <xdr:cNvPr id="653" name="Рисунок 652">
          <a:extLst>
            <a:ext uri="{FF2B5EF4-FFF2-40B4-BE49-F238E27FC236}">
              <a16:creationId xmlns:a16="http://schemas.microsoft.com/office/drawing/2014/main" id="{73D511F7-AD4C-43B7-833F-BD01CBE4A6AB}"/>
            </a:ext>
          </a:extLst>
        </xdr:cNvPr>
        <xdr:cNvPicPr>
          <a:picLocks noChangeAspect="1"/>
        </xdr:cNvPicPr>
      </xdr:nvPicPr>
      <xdr:blipFill>
        <a:blip xmlns:r="http://schemas.openxmlformats.org/officeDocument/2006/relationships" r:embed="rId650"/>
        <a:stretch>
          <a:fillRect/>
        </a:stretch>
      </xdr:blipFill>
      <xdr:spPr>
        <a:xfrm>
          <a:off x="16135350" y="1893703350"/>
          <a:ext cx="5486400" cy="2533650"/>
        </a:xfrm>
        <a:prstGeom prst="rect">
          <a:avLst/>
        </a:prstGeom>
      </xdr:spPr>
    </xdr:pic>
    <xdr:clientData/>
  </xdr:twoCellAnchor>
  <xdr:twoCellAnchor editAs="oneCell">
    <xdr:from>
      <xdr:col>11</xdr:col>
      <xdr:colOff>0</xdr:colOff>
      <xdr:row>654</xdr:row>
      <xdr:rowOff>0</xdr:rowOff>
    </xdr:from>
    <xdr:to>
      <xdr:col>19</xdr:col>
      <xdr:colOff>459920</xdr:colOff>
      <xdr:row>654</xdr:row>
      <xdr:rowOff>2533650</xdr:rowOff>
    </xdr:to>
    <xdr:pic>
      <xdr:nvPicPr>
        <xdr:cNvPr id="654" name="Рисунок 653">
          <a:extLst>
            <a:ext uri="{FF2B5EF4-FFF2-40B4-BE49-F238E27FC236}">
              <a16:creationId xmlns:a16="http://schemas.microsoft.com/office/drawing/2014/main" id="{053CD037-E0B6-43D1-825F-392EDB31AF06}"/>
            </a:ext>
          </a:extLst>
        </xdr:cNvPr>
        <xdr:cNvPicPr>
          <a:picLocks noChangeAspect="1"/>
        </xdr:cNvPicPr>
      </xdr:nvPicPr>
      <xdr:blipFill>
        <a:blip xmlns:r="http://schemas.openxmlformats.org/officeDocument/2006/relationships" r:embed="rId651"/>
        <a:stretch>
          <a:fillRect/>
        </a:stretch>
      </xdr:blipFill>
      <xdr:spPr>
        <a:xfrm>
          <a:off x="16135350" y="1896427500"/>
          <a:ext cx="5336720" cy="2533650"/>
        </a:xfrm>
        <a:prstGeom prst="rect">
          <a:avLst/>
        </a:prstGeom>
      </xdr:spPr>
    </xdr:pic>
    <xdr:clientData/>
  </xdr:twoCellAnchor>
  <xdr:twoCellAnchor editAs="oneCell">
    <xdr:from>
      <xdr:col>11</xdr:col>
      <xdr:colOff>0</xdr:colOff>
      <xdr:row>655</xdr:row>
      <xdr:rowOff>0</xdr:rowOff>
    </xdr:from>
    <xdr:to>
      <xdr:col>21</xdr:col>
      <xdr:colOff>0</xdr:colOff>
      <xdr:row>655</xdr:row>
      <xdr:rowOff>2533650</xdr:rowOff>
    </xdr:to>
    <xdr:pic>
      <xdr:nvPicPr>
        <xdr:cNvPr id="655" name="Рисунок 654">
          <a:extLst>
            <a:ext uri="{FF2B5EF4-FFF2-40B4-BE49-F238E27FC236}">
              <a16:creationId xmlns:a16="http://schemas.microsoft.com/office/drawing/2014/main" id="{86DE8B44-75E8-440B-9DC8-FB8D58E696F6}"/>
            </a:ext>
          </a:extLst>
        </xdr:cNvPr>
        <xdr:cNvPicPr>
          <a:picLocks noChangeAspect="1"/>
        </xdr:cNvPicPr>
      </xdr:nvPicPr>
      <xdr:blipFill>
        <a:blip xmlns:r="http://schemas.openxmlformats.org/officeDocument/2006/relationships" r:embed="rId652"/>
        <a:stretch>
          <a:fillRect/>
        </a:stretch>
      </xdr:blipFill>
      <xdr:spPr>
        <a:xfrm>
          <a:off x="16135350" y="1899056400"/>
          <a:ext cx="6096000" cy="2533650"/>
        </a:xfrm>
        <a:prstGeom prst="rect">
          <a:avLst/>
        </a:prstGeom>
      </xdr:spPr>
    </xdr:pic>
    <xdr:clientData/>
  </xdr:twoCellAnchor>
  <xdr:twoCellAnchor editAs="oneCell">
    <xdr:from>
      <xdr:col>11</xdr:col>
      <xdr:colOff>0</xdr:colOff>
      <xdr:row>656</xdr:row>
      <xdr:rowOff>0</xdr:rowOff>
    </xdr:from>
    <xdr:to>
      <xdr:col>20</xdr:col>
      <xdr:colOff>0</xdr:colOff>
      <xdr:row>656</xdr:row>
      <xdr:rowOff>2533650</xdr:rowOff>
    </xdr:to>
    <xdr:pic>
      <xdr:nvPicPr>
        <xdr:cNvPr id="656" name="Рисунок 655">
          <a:extLst>
            <a:ext uri="{FF2B5EF4-FFF2-40B4-BE49-F238E27FC236}">
              <a16:creationId xmlns:a16="http://schemas.microsoft.com/office/drawing/2014/main" id="{8E9D50AB-4A76-4477-8F9B-AF8DBF6B23AF}"/>
            </a:ext>
          </a:extLst>
        </xdr:cNvPr>
        <xdr:cNvPicPr>
          <a:picLocks noChangeAspect="1"/>
        </xdr:cNvPicPr>
      </xdr:nvPicPr>
      <xdr:blipFill>
        <a:blip xmlns:r="http://schemas.openxmlformats.org/officeDocument/2006/relationships" r:embed="rId653"/>
        <a:stretch>
          <a:fillRect/>
        </a:stretch>
      </xdr:blipFill>
      <xdr:spPr>
        <a:xfrm>
          <a:off x="16135350" y="1901609100"/>
          <a:ext cx="5486400" cy="2533650"/>
        </a:xfrm>
        <a:prstGeom prst="rect">
          <a:avLst/>
        </a:prstGeom>
      </xdr:spPr>
    </xdr:pic>
    <xdr:clientData/>
  </xdr:twoCellAnchor>
  <xdr:twoCellAnchor editAs="oneCell">
    <xdr:from>
      <xdr:col>11</xdr:col>
      <xdr:colOff>0</xdr:colOff>
      <xdr:row>657</xdr:row>
      <xdr:rowOff>0</xdr:rowOff>
    </xdr:from>
    <xdr:to>
      <xdr:col>20</xdr:col>
      <xdr:colOff>-1</xdr:colOff>
      <xdr:row>657</xdr:row>
      <xdr:rowOff>2533651</xdr:rowOff>
    </xdr:to>
    <xdr:pic>
      <xdr:nvPicPr>
        <xdr:cNvPr id="657" name="Рисунок 656">
          <a:extLst>
            <a:ext uri="{FF2B5EF4-FFF2-40B4-BE49-F238E27FC236}">
              <a16:creationId xmlns:a16="http://schemas.microsoft.com/office/drawing/2014/main" id="{025E384B-78F7-47A4-8FB5-5C4228D1BA98}"/>
            </a:ext>
          </a:extLst>
        </xdr:cNvPr>
        <xdr:cNvPicPr>
          <a:picLocks noChangeAspect="1"/>
        </xdr:cNvPicPr>
      </xdr:nvPicPr>
      <xdr:blipFill>
        <a:blip xmlns:r="http://schemas.openxmlformats.org/officeDocument/2006/relationships" r:embed="rId654"/>
        <a:stretch>
          <a:fillRect/>
        </a:stretch>
      </xdr:blipFill>
      <xdr:spPr>
        <a:xfrm>
          <a:off x="16135350" y="1904238000"/>
          <a:ext cx="5486399" cy="2533651"/>
        </a:xfrm>
        <a:prstGeom prst="rect">
          <a:avLst/>
        </a:prstGeom>
      </xdr:spPr>
    </xdr:pic>
    <xdr:clientData/>
  </xdr:twoCellAnchor>
  <xdr:twoCellAnchor editAs="oneCell">
    <xdr:from>
      <xdr:col>11</xdr:col>
      <xdr:colOff>0</xdr:colOff>
      <xdr:row>658</xdr:row>
      <xdr:rowOff>0</xdr:rowOff>
    </xdr:from>
    <xdr:to>
      <xdr:col>21</xdr:col>
      <xdr:colOff>0</xdr:colOff>
      <xdr:row>658</xdr:row>
      <xdr:rowOff>2533650</xdr:rowOff>
    </xdr:to>
    <xdr:pic>
      <xdr:nvPicPr>
        <xdr:cNvPr id="658" name="Рисунок 657">
          <a:extLst>
            <a:ext uri="{FF2B5EF4-FFF2-40B4-BE49-F238E27FC236}">
              <a16:creationId xmlns:a16="http://schemas.microsoft.com/office/drawing/2014/main" id="{6A235B38-E853-48C7-947A-37836EC74E9A}"/>
            </a:ext>
          </a:extLst>
        </xdr:cNvPr>
        <xdr:cNvPicPr>
          <a:picLocks noChangeAspect="1"/>
        </xdr:cNvPicPr>
      </xdr:nvPicPr>
      <xdr:blipFill>
        <a:blip xmlns:r="http://schemas.openxmlformats.org/officeDocument/2006/relationships" r:embed="rId655"/>
        <a:stretch>
          <a:fillRect/>
        </a:stretch>
      </xdr:blipFill>
      <xdr:spPr>
        <a:xfrm>
          <a:off x="16135350" y="1906866900"/>
          <a:ext cx="6096000" cy="2533650"/>
        </a:xfrm>
        <a:prstGeom prst="rect">
          <a:avLst/>
        </a:prstGeom>
      </xdr:spPr>
    </xdr:pic>
    <xdr:clientData/>
  </xdr:twoCellAnchor>
  <xdr:twoCellAnchor editAs="oneCell">
    <xdr:from>
      <xdr:col>11</xdr:col>
      <xdr:colOff>0</xdr:colOff>
      <xdr:row>659</xdr:row>
      <xdr:rowOff>0</xdr:rowOff>
    </xdr:from>
    <xdr:to>
      <xdr:col>17</xdr:col>
      <xdr:colOff>267040</xdr:colOff>
      <xdr:row>659</xdr:row>
      <xdr:rowOff>3337849</xdr:rowOff>
    </xdr:to>
    <xdr:pic>
      <xdr:nvPicPr>
        <xdr:cNvPr id="659" name="Рисунок 658">
          <a:extLst>
            <a:ext uri="{FF2B5EF4-FFF2-40B4-BE49-F238E27FC236}">
              <a16:creationId xmlns:a16="http://schemas.microsoft.com/office/drawing/2014/main" id="{F3CE024D-9130-4B69-8576-F34F1BE92FC3}"/>
            </a:ext>
          </a:extLst>
        </xdr:cNvPr>
        <xdr:cNvPicPr>
          <a:picLocks noChangeAspect="1"/>
        </xdr:cNvPicPr>
      </xdr:nvPicPr>
      <xdr:blipFill>
        <a:blip xmlns:r="http://schemas.openxmlformats.org/officeDocument/2006/relationships" r:embed="rId656"/>
        <a:stretch>
          <a:fillRect/>
        </a:stretch>
      </xdr:blipFill>
      <xdr:spPr>
        <a:xfrm>
          <a:off x="16135350" y="1909610100"/>
          <a:ext cx="3924640" cy="3337849"/>
        </a:xfrm>
        <a:prstGeom prst="rect">
          <a:avLst/>
        </a:prstGeom>
      </xdr:spPr>
    </xdr:pic>
    <xdr:clientData/>
  </xdr:twoCellAnchor>
  <xdr:twoCellAnchor editAs="oneCell">
    <xdr:from>
      <xdr:col>11</xdr:col>
      <xdr:colOff>0</xdr:colOff>
      <xdr:row>660</xdr:row>
      <xdr:rowOff>0</xdr:rowOff>
    </xdr:from>
    <xdr:to>
      <xdr:col>19</xdr:col>
      <xdr:colOff>0</xdr:colOff>
      <xdr:row>660</xdr:row>
      <xdr:rowOff>2533649</xdr:rowOff>
    </xdr:to>
    <xdr:pic>
      <xdr:nvPicPr>
        <xdr:cNvPr id="660" name="Рисунок 659">
          <a:extLst>
            <a:ext uri="{FF2B5EF4-FFF2-40B4-BE49-F238E27FC236}">
              <a16:creationId xmlns:a16="http://schemas.microsoft.com/office/drawing/2014/main" id="{2D60A55E-BADC-4DBD-A8B6-117C780E1420}"/>
            </a:ext>
          </a:extLst>
        </xdr:cNvPr>
        <xdr:cNvPicPr>
          <a:picLocks noChangeAspect="1"/>
        </xdr:cNvPicPr>
      </xdr:nvPicPr>
      <xdr:blipFill>
        <a:blip xmlns:r="http://schemas.openxmlformats.org/officeDocument/2006/relationships" r:embed="rId657"/>
        <a:stretch>
          <a:fillRect/>
        </a:stretch>
      </xdr:blipFill>
      <xdr:spPr>
        <a:xfrm>
          <a:off x="16135350" y="1913039100"/>
          <a:ext cx="4876800" cy="2533649"/>
        </a:xfrm>
        <a:prstGeom prst="rect">
          <a:avLst/>
        </a:prstGeom>
      </xdr:spPr>
    </xdr:pic>
    <xdr:clientData/>
  </xdr:twoCellAnchor>
  <xdr:twoCellAnchor editAs="oneCell">
    <xdr:from>
      <xdr:col>11</xdr:col>
      <xdr:colOff>0</xdr:colOff>
      <xdr:row>661</xdr:row>
      <xdr:rowOff>0</xdr:rowOff>
    </xdr:from>
    <xdr:to>
      <xdr:col>20</xdr:col>
      <xdr:colOff>342900</xdr:colOff>
      <xdr:row>661</xdr:row>
      <xdr:rowOff>3162300</xdr:rowOff>
    </xdr:to>
    <xdr:pic>
      <xdr:nvPicPr>
        <xdr:cNvPr id="661" name="Рисунок 660">
          <a:extLst>
            <a:ext uri="{FF2B5EF4-FFF2-40B4-BE49-F238E27FC236}">
              <a16:creationId xmlns:a16="http://schemas.microsoft.com/office/drawing/2014/main" id="{74A33229-982B-4FE9-9815-83F0C3F1CEDE}"/>
            </a:ext>
          </a:extLst>
        </xdr:cNvPr>
        <xdr:cNvPicPr>
          <a:picLocks noChangeAspect="1"/>
        </xdr:cNvPicPr>
      </xdr:nvPicPr>
      <xdr:blipFill>
        <a:blip xmlns:r="http://schemas.openxmlformats.org/officeDocument/2006/relationships" r:embed="rId658"/>
        <a:stretch>
          <a:fillRect/>
        </a:stretch>
      </xdr:blipFill>
      <xdr:spPr>
        <a:xfrm>
          <a:off x="16135350" y="1915706100"/>
          <a:ext cx="5829300" cy="3162300"/>
        </a:xfrm>
        <a:prstGeom prst="rect">
          <a:avLst/>
        </a:prstGeom>
      </xdr:spPr>
    </xdr:pic>
    <xdr:clientData/>
  </xdr:twoCellAnchor>
  <xdr:twoCellAnchor editAs="oneCell">
    <xdr:from>
      <xdr:col>11</xdr:col>
      <xdr:colOff>0</xdr:colOff>
      <xdr:row>662</xdr:row>
      <xdr:rowOff>0</xdr:rowOff>
    </xdr:from>
    <xdr:to>
      <xdr:col>19</xdr:col>
      <xdr:colOff>451138</xdr:colOff>
      <xdr:row>662</xdr:row>
      <xdr:rowOff>3162300</xdr:rowOff>
    </xdr:to>
    <xdr:pic>
      <xdr:nvPicPr>
        <xdr:cNvPr id="662" name="Рисунок 661">
          <a:extLst>
            <a:ext uri="{FF2B5EF4-FFF2-40B4-BE49-F238E27FC236}">
              <a16:creationId xmlns:a16="http://schemas.microsoft.com/office/drawing/2014/main" id="{6242D111-6C1E-4F49-A0EF-9D9775DC566F}"/>
            </a:ext>
          </a:extLst>
        </xdr:cNvPr>
        <xdr:cNvPicPr>
          <a:picLocks noChangeAspect="1"/>
        </xdr:cNvPicPr>
      </xdr:nvPicPr>
      <xdr:blipFill>
        <a:blip xmlns:r="http://schemas.openxmlformats.org/officeDocument/2006/relationships" r:embed="rId659"/>
        <a:stretch>
          <a:fillRect/>
        </a:stretch>
      </xdr:blipFill>
      <xdr:spPr>
        <a:xfrm>
          <a:off x="16135350" y="1918944600"/>
          <a:ext cx="5327938" cy="3162300"/>
        </a:xfrm>
        <a:prstGeom prst="rect">
          <a:avLst/>
        </a:prstGeom>
      </xdr:spPr>
    </xdr:pic>
    <xdr:clientData/>
  </xdr:twoCellAnchor>
  <xdr:twoCellAnchor editAs="oneCell">
    <xdr:from>
      <xdr:col>11</xdr:col>
      <xdr:colOff>0</xdr:colOff>
      <xdr:row>663</xdr:row>
      <xdr:rowOff>0</xdr:rowOff>
    </xdr:from>
    <xdr:to>
      <xdr:col>17</xdr:col>
      <xdr:colOff>340771</xdr:colOff>
      <xdr:row>663</xdr:row>
      <xdr:rowOff>2533651</xdr:rowOff>
    </xdr:to>
    <xdr:pic>
      <xdr:nvPicPr>
        <xdr:cNvPr id="663" name="Рисунок 662">
          <a:extLst>
            <a:ext uri="{FF2B5EF4-FFF2-40B4-BE49-F238E27FC236}">
              <a16:creationId xmlns:a16="http://schemas.microsoft.com/office/drawing/2014/main" id="{3673A035-3D76-41CA-AAA7-5CDEDBC9A204}"/>
            </a:ext>
          </a:extLst>
        </xdr:cNvPr>
        <xdr:cNvPicPr>
          <a:picLocks noChangeAspect="1"/>
        </xdr:cNvPicPr>
      </xdr:nvPicPr>
      <xdr:blipFill>
        <a:blip xmlns:r="http://schemas.openxmlformats.org/officeDocument/2006/relationships" r:embed="rId660"/>
        <a:stretch>
          <a:fillRect/>
        </a:stretch>
      </xdr:blipFill>
      <xdr:spPr>
        <a:xfrm rot="5400000">
          <a:off x="16867710" y="1921641240"/>
          <a:ext cx="2533651" cy="3998371"/>
        </a:xfrm>
        <a:prstGeom prst="rect">
          <a:avLst/>
        </a:prstGeom>
      </xdr:spPr>
    </xdr:pic>
    <xdr:clientData/>
  </xdr:twoCellAnchor>
  <xdr:twoCellAnchor editAs="oneCell">
    <xdr:from>
      <xdr:col>11</xdr:col>
      <xdr:colOff>0</xdr:colOff>
      <xdr:row>664</xdr:row>
      <xdr:rowOff>0</xdr:rowOff>
    </xdr:from>
    <xdr:to>
      <xdr:col>19</xdr:col>
      <xdr:colOff>0</xdr:colOff>
      <xdr:row>664</xdr:row>
      <xdr:rowOff>2533650</xdr:rowOff>
    </xdr:to>
    <xdr:pic>
      <xdr:nvPicPr>
        <xdr:cNvPr id="664" name="Рисунок 663">
          <a:extLst>
            <a:ext uri="{FF2B5EF4-FFF2-40B4-BE49-F238E27FC236}">
              <a16:creationId xmlns:a16="http://schemas.microsoft.com/office/drawing/2014/main" id="{386E6B03-6BB7-4FF1-A9B3-0DEE13590A5E}"/>
            </a:ext>
          </a:extLst>
        </xdr:cNvPr>
        <xdr:cNvPicPr>
          <a:picLocks noChangeAspect="1"/>
        </xdr:cNvPicPr>
      </xdr:nvPicPr>
      <xdr:blipFill>
        <a:blip xmlns:r="http://schemas.openxmlformats.org/officeDocument/2006/relationships" r:embed="rId661"/>
        <a:stretch>
          <a:fillRect/>
        </a:stretch>
      </xdr:blipFill>
      <xdr:spPr>
        <a:xfrm>
          <a:off x="16135350" y="1925193000"/>
          <a:ext cx="4876800" cy="2533650"/>
        </a:xfrm>
        <a:prstGeom prst="rect">
          <a:avLst/>
        </a:prstGeom>
      </xdr:spPr>
    </xdr:pic>
    <xdr:clientData/>
  </xdr:twoCellAnchor>
  <xdr:twoCellAnchor editAs="oneCell">
    <xdr:from>
      <xdr:col>11</xdr:col>
      <xdr:colOff>0</xdr:colOff>
      <xdr:row>665</xdr:row>
      <xdr:rowOff>0</xdr:rowOff>
    </xdr:from>
    <xdr:to>
      <xdr:col>17</xdr:col>
      <xdr:colOff>0</xdr:colOff>
      <xdr:row>665</xdr:row>
      <xdr:rowOff>2535381</xdr:rowOff>
    </xdr:to>
    <xdr:pic>
      <xdr:nvPicPr>
        <xdr:cNvPr id="665" name="Рисунок 664">
          <a:extLst>
            <a:ext uri="{FF2B5EF4-FFF2-40B4-BE49-F238E27FC236}">
              <a16:creationId xmlns:a16="http://schemas.microsoft.com/office/drawing/2014/main" id="{FA3D0C01-F2F1-4026-BF90-D58369FB3B38}"/>
            </a:ext>
          </a:extLst>
        </xdr:cNvPr>
        <xdr:cNvPicPr>
          <a:picLocks noChangeAspect="1"/>
        </xdr:cNvPicPr>
      </xdr:nvPicPr>
      <xdr:blipFill>
        <a:blip xmlns:r="http://schemas.openxmlformats.org/officeDocument/2006/relationships" r:embed="rId662"/>
        <a:stretch>
          <a:fillRect/>
        </a:stretch>
      </xdr:blipFill>
      <xdr:spPr>
        <a:xfrm>
          <a:off x="16135350" y="1927936200"/>
          <a:ext cx="3657600" cy="2535381"/>
        </a:xfrm>
        <a:prstGeom prst="rect">
          <a:avLst/>
        </a:prstGeom>
      </xdr:spPr>
    </xdr:pic>
    <xdr:clientData/>
  </xdr:twoCellAnchor>
  <xdr:twoCellAnchor editAs="oneCell">
    <xdr:from>
      <xdr:col>11</xdr:col>
      <xdr:colOff>0</xdr:colOff>
      <xdr:row>666</xdr:row>
      <xdr:rowOff>0</xdr:rowOff>
    </xdr:from>
    <xdr:to>
      <xdr:col>20</xdr:col>
      <xdr:colOff>8165</xdr:colOff>
      <xdr:row>666</xdr:row>
      <xdr:rowOff>2533650</xdr:rowOff>
    </xdr:to>
    <xdr:pic>
      <xdr:nvPicPr>
        <xdr:cNvPr id="666" name="Рисунок 665">
          <a:extLst>
            <a:ext uri="{FF2B5EF4-FFF2-40B4-BE49-F238E27FC236}">
              <a16:creationId xmlns:a16="http://schemas.microsoft.com/office/drawing/2014/main" id="{BF6932B8-933B-48CD-AF7C-F175CCD8DD47}"/>
            </a:ext>
          </a:extLst>
        </xdr:cNvPr>
        <xdr:cNvPicPr>
          <a:picLocks noChangeAspect="1"/>
        </xdr:cNvPicPr>
      </xdr:nvPicPr>
      <xdr:blipFill>
        <a:blip xmlns:r="http://schemas.openxmlformats.org/officeDocument/2006/relationships" r:embed="rId663"/>
        <a:stretch>
          <a:fillRect/>
        </a:stretch>
      </xdr:blipFill>
      <xdr:spPr>
        <a:xfrm rot="5400000">
          <a:off x="17615808" y="1929198942"/>
          <a:ext cx="2533650" cy="5494565"/>
        </a:xfrm>
        <a:prstGeom prst="rect">
          <a:avLst/>
        </a:prstGeom>
      </xdr:spPr>
    </xdr:pic>
    <xdr:clientData/>
  </xdr:twoCellAnchor>
  <xdr:twoCellAnchor editAs="oneCell">
    <xdr:from>
      <xdr:col>11</xdr:col>
      <xdr:colOff>0</xdr:colOff>
      <xdr:row>667</xdr:row>
      <xdr:rowOff>0</xdr:rowOff>
    </xdr:from>
    <xdr:to>
      <xdr:col>15</xdr:col>
      <xdr:colOff>419348</xdr:colOff>
      <xdr:row>667</xdr:row>
      <xdr:rowOff>3139712</xdr:rowOff>
    </xdr:to>
    <xdr:pic>
      <xdr:nvPicPr>
        <xdr:cNvPr id="667" name="Рисунок 666">
          <a:extLst>
            <a:ext uri="{FF2B5EF4-FFF2-40B4-BE49-F238E27FC236}">
              <a16:creationId xmlns:a16="http://schemas.microsoft.com/office/drawing/2014/main" id="{7E5AC39D-8973-4034-9266-F45BC41A0688}"/>
            </a:ext>
          </a:extLst>
        </xdr:cNvPr>
        <xdr:cNvPicPr>
          <a:picLocks noChangeAspect="1"/>
        </xdr:cNvPicPr>
      </xdr:nvPicPr>
      <xdr:blipFill>
        <a:blip xmlns:r="http://schemas.openxmlformats.org/officeDocument/2006/relationships" r:embed="rId664"/>
        <a:stretch>
          <a:fillRect/>
        </a:stretch>
      </xdr:blipFill>
      <xdr:spPr>
        <a:xfrm>
          <a:off x="16135350" y="1933403550"/>
          <a:ext cx="2857748" cy="3139712"/>
        </a:xfrm>
        <a:prstGeom prst="rect">
          <a:avLst/>
        </a:prstGeom>
      </xdr:spPr>
    </xdr:pic>
    <xdr:clientData/>
  </xdr:twoCellAnchor>
  <xdr:twoCellAnchor editAs="oneCell">
    <xdr:from>
      <xdr:col>11</xdr:col>
      <xdr:colOff>0</xdr:colOff>
      <xdr:row>668</xdr:row>
      <xdr:rowOff>0</xdr:rowOff>
    </xdr:from>
    <xdr:to>
      <xdr:col>20</xdr:col>
      <xdr:colOff>0</xdr:colOff>
      <xdr:row>668</xdr:row>
      <xdr:rowOff>2533650</xdr:rowOff>
    </xdr:to>
    <xdr:pic>
      <xdr:nvPicPr>
        <xdr:cNvPr id="668" name="Рисунок 667">
          <a:extLst>
            <a:ext uri="{FF2B5EF4-FFF2-40B4-BE49-F238E27FC236}">
              <a16:creationId xmlns:a16="http://schemas.microsoft.com/office/drawing/2014/main" id="{8AE9092C-4678-4F5A-A4E5-3DAB96316686}"/>
            </a:ext>
          </a:extLst>
        </xdr:cNvPr>
        <xdr:cNvPicPr>
          <a:picLocks noChangeAspect="1"/>
        </xdr:cNvPicPr>
      </xdr:nvPicPr>
      <xdr:blipFill>
        <a:blip xmlns:r="http://schemas.openxmlformats.org/officeDocument/2006/relationships" r:embed="rId665"/>
        <a:stretch>
          <a:fillRect/>
        </a:stretch>
      </xdr:blipFill>
      <xdr:spPr>
        <a:xfrm>
          <a:off x="16135350" y="1936623000"/>
          <a:ext cx="5486400" cy="2533650"/>
        </a:xfrm>
        <a:prstGeom prst="rect">
          <a:avLst/>
        </a:prstGeom>
      </xdr:spPr>
    </xdr:pic>
    <xdr:clientData/>
  </xdr:twoCellAnchor>
  <xdr:twoCellAnchor editAs="oneCell">
    <xdr:from>
      <xdr:col>11</xdr:col>
      <xdr:colOff>0</xdr:colOff>
      <xdr:row>669</xdr:row>
      <xdr:rowOff>0</xdr:rowOff>
    </xdr:from>
    <xdr:to>
      <xdr:col>18</xdr:col>
      <xdr:colOff>0</xdr:colOff>
      <xdr:row>669</xdr:row>
      <xdr:rowOff>2533651</xdr:rowOff>
    </xdr:to>
    <xdr:pic>
      <xdr:nvPicPr>
        <xdr:cNvPr id="669" name="Рисунок 668">
          <a:extLst>
            <a:ext uri="{FF2B5EF4-FFF2-40B4-BE49-F238E27FC236}">
              <a16:creationId xmlns:a16="http://schemas.microsoft.com/office/drawing/2014/main" id="{25884B5F-DEB2-4D95-A222-0219C066B580}"/>
            </a:ext>
          </a:extLst>
        </xdr:cNvPr>
        <xdr:cNvPicPr>
          <a:picLocks noChangeAspect="1"/>
        </xdr:cNvPicPr>
      </xdr:nvPicPr>
      <xdr:blipFill>
        <a:blip xmlns:r="http://schemas.openxmlformats.org/officeDocument/2006/relationships" r:embed="rId666"/>
        <a:stretch>
          <a:fillRect/>
        </a:stretch>
      </xdr:blipFill>
      <xdr:spPr>
        <a:xfrm>
          <a:off x="16135350" y="1939328100"/>
          <a:ext cx="4267200" cy="2533651"/>
        </a:xfrm>
        <a:prstGeom prst="rect">
          <a:avLst/>
        </a:prstGeom>
      </xdr:spPr>
    </xdr:pic>
    <xdr:clientData/>
  </xdr:twoCellAnchor>
  <xdr:twoCellAnchor editAs="oneCell">
    <xdr:from>
      <xdr:col>11</xdr:col>
      <xdr:colOff>0</xdr:colOff>
      <xdr:row>670</xdr:row>
      <xdr:rowOff>0</xdr:rowOff>
    </xdr:from>
    <xdr:to>
      <xdr:col>18</xdr:col>
      <xdr:colOff>0</xdr:colOff>
      <xdr:row>670</xdr:row>
      <xdr:rowOff>2533650</xdr:rowOff>
    </xdr:to>
    <xdr:pic>
      <xdr:nvPicPr>
        <xdr:cNvPr id="670" name="Рисунок 669">
          <a:extLst>
            <a:ext uri="{FF2B5EF4-FFF2-40B4-BE49-F238E27FC236}">
              <a16:creationId xmlns:a16="http://schemas.microsoft.com/office/drawing/2014/main" id="{0F6AD585-B9C1-4392-B483-4D40959710F9}"/>
            </a:ext>
          </a:extLst>
        </xdr:cNvPr>
        <xdr:cNvPicPr>
          <a:picLocks noChangeAspect="1"/>
        </xdr:cNvPicPr>
      </xdr:nvPicPr>
      <xdr:blipFill>
        <a:blip xmlns:r="http://schemas.openxmlformats.org/officeDocument/2006/relationships" r:embed="rId667"/>
        <a:stretch>
          <a:fillRect/>
        </a:stretch>
      </xdr:blipFill>
      <xdr:spPr>
        <a:xfrm>
          <a:off x="16135350" y="1941937950"/>
          <a:ext cx="4267200" cy="2533650"/>
        </a:xfrm>
        <a:prstGeom prst="rect">
          <a:avLst/>
        </a:prstGeom>
      </xdr:spPr>
    </xdr:pic>
    <xdr:clientData/>
  </xdr:twoCellAnchor>
  <xdr:twoCellAnchor editAs="oneCell">
    <xdr:from>
      <xdr:col>11</xdr:col>
      <xdr:colOff>0</xdr:colOff>
      <xdr:row>671</xdr:row>
      <xdr:rowOff>0</xdr:rowOff>
    </xdr:from>
    <xdr:to>
      <xdr:col>17</xdr:col>
      <xdr:colOff>0</xdr:colOff>
      <xdr:row>671</xdr:row>
      <xdr:rowOff>2550144</xdr:rowOff>
    </xdr:to>
    <xdr:pic>
      <xdr:nvPicPr>
        <xdr:cNvPr id="671" name="Рисунок 670">
          <a:extLst>
            <a:ext uri="{FF2B5EF4-FFF2-40B4-BE49-F238E27FC236}">
              <a16:creationId xmlns:a16="http://schemas.microsoft.com/office/drawing/2014/main" id="{B85FA4F9-13B2-4C32-9DCB-43CD5C4A8097}"/>
            </a:ext>
          </a:extLst>
        </xdr:cNvPr>
        <xdr:cNvPicPr>
          <a:picLocks noChangeAspect="1"/>
        </xdr:cNvPicPr>
      </xdr:nvPicPr>
      <xdr:blipFill>
        <a:blip xmlns:r="http://schemas.openxmlformats.org/officeDocument/2006/relationships" r:embed="rId668"/>
        <a:stretch>
          <a:fillRect/>
        </a:stretch>
      </xdr:blipFill>
      <xdr:spPr>
        <a:xfrm>
          <a:off x="16135350" y="1944700200"/>
          <a:ext cx="3657600" cy="2550144"/>
        </a:xfrm>
        <a:prstGeom prst="rect">
          <a:avLst/>
        </a:prstGeom>
      </xdr:spPr>
    </xdr:pic>
    <xdr:clientData/>
  </xdr:twoCellAnchor>
  <xdr:twoCellAnchor editAs="oneCell">
    <xdr:from>
      <xdr:col>11</xdr:col>
      <xdr:colOff>0</xdr:colOff>
      <xdr:row>672</xdr:row>
      <xdr:rowOff>0</xdr:rowOff>
    </xdr:from>
    <xdr:to>
      <xdr:col>18</xdr:col>
      <xdr:colOff>0</xdr:colOff>
      <xdr:row>672</xdr:row>
      <xdr:rowOff>2505941</xdr:rowOff>
    </xdr:to>
    <xdr:pic>
      <xdr:nvPicPr>
        <xdr:cNvPr id="672" name="Рисунок 671">
          <a:extLst>
            <a:ext uri="{FF2B5EF4-FFF2-40B4-BE49-F238E27FC236}">
              <a16:creationId xmlns:a16="http://schemas.microsoft.com/office/drawing/2014/main" id="{9EBDE823-77BC-43EE-9227-AB27C85286BD}"/>
            </a:ext>
          </a:extLst>
        </xdr:cNvPr>
        <xdr:cNvPicPr>
          <a:picLocks noChangeAspect="1"/>
        </xdr:cNvPicPr>
      </xdr:nvPicPr>
      <xdr:blipFill>
        <a:blip xmlns:r="http://schemas.openxmlformats.org/officeDocument/2006/relationships" r:embed="rId669">
          <a:extLst>
            <a:ext uri="{28A0092B-C50C-407E-A947-70E740481C1C}">
              <a14:useLocalDpi xmlns:a14="http://schemas.microsoft.com/office/drawing/2010/main" val="0"/>
            </a:ext>
          </a:extLst>
        </a:blip>
        <a:stretch>
          <a:fillRect/>
        </a:stretch>
      </xdr:blipFill>
      <xdr:spPr>
        <a:xfrm>
          <a:off x="16135350" y="1947462450"/>
          <a:ext cx="4267200" cy="2505941"/>
        </a:xfrm>
        <a:prstGeom prst="rect">
          <a:avLst/>
        </a:prstGeom>
      </xdr:spPr>
    </xdr:pic>
    <xdr:clientData/>
  </xdr:twoCellAnchor>
  <xdr:twoCellAnchor editAs="oneCell">
    <xdr:from>
      <xdr:col>11</xdr:col>
      <xdr:colOff>0</xdr:colOff>
      <xdr:row>673</xdr:row>
      <xdr:rowOff>0</xdr:rowOff>
    </xdr:from>
    <xdr:to>
      <xdr:col>16</xdr:col>
      <xdr:colOff>600633</xdr:colOff>
      <xdr:row>673</xdr:row>
      <xdr:rowOff>2509436</xdr:rowOff>
    </xdr:to>
    <xdr:pic>
      <xdr:nvPicPr>
        <xdr:cNvPr id="673" name="Рисунок 672">
          <a:extLst>
            <a:ext uri="{FF2B5EF4-FFF2-40B4-BE49-F238E27FC236}">
              <a16:creationId xmlns:a16="http://schemas.microsoft.com/office/drawing/2014/main" id="{90B607D1-533C-4CC4-BF80-5CE7C1D9EC4F}"/>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val="0"/>
            </a:ext>
          </a:extLst>
        </a:blip>
        <a:stretch>
          <a:fillRect/>
        </a:stretch>
      </xdr:blipFill>
      <xdr:spPr>
        <a:xfrm>
          <a:off x="16135350" y="1950224700"/>
          <a:ext cx="3648633" cy="2509436"/>
        </a:xfrm>
        <a:prstGeom prst="rect">
          <a:avLst/>
        </a:prstGeom>
      </xdr:spPr>
    </xdr:pic>
    <xdr:clientData/>
  </xdr:twoCellAnchor>
  <xdr:twoCellAnchor editAs="oneCell">
    <xdr:from>
      <xdr:col>11</xdr:col>
      <xdr:colOff>0</xdr:colOff>
      <xdr:row>674</xdr:row>
      <xdr:rowOff>0</xdr:rowOff>
    </xdr:from>
    <xdr:to>
      <xdr:col>17</xdr:col>
      <xdr:colOff>44375</xdr:colOff>
      <xdr:row>674</xdr:row>
      <xdr:rowOff>2584676</xdr:rowOff>
    </xdr:to>
    <xdr:pic>
      <xdr:nvPicPr>
        <xdr:cNvPr id="674" name="Рисунок 673">
          <a:extLst>
            <a:ext uri="{FF2B5EF4-FFF2-40B4-BE49-F238E27FC236}">
              <a16:creationId xmlns:a16="http://schemas.microsoft.com/office/drawing/2014/main" id="{3927446D-E137-463E-A00E-1F1B971DA0AB}"/>
            </a:ext>
          </a:extLst>
        </xdr:cNvPr>
        <xdr:cNvPicPr>
          <a:picLocks noChangeAspect="1"/>
        </xdr:cNvPicPr>
      </xdr:nvPicPr>
      <xdr:blipFill>
        <a:blip xmlns:r="http://schemas.openxmlformats.org/officeDocument/2006/relationships" r:embed="rId671"/>
        <a:stretch>
          <a:fillRect/>
        </a:stretch>
      </xdr:blipFill>
      <xdr:spPr>
        <a:xfrm rot="5400000">
          <a:off x="16694000" y="1952352100"/>
          <a:ext cx="2584676" cy="3701975"/>
        </a:xfrm>
        <a:prstGeom prst="rect">
          <a:avLst/>
        </a:prstGeom>
      </xdr:spPr>
    </xdr:pic>
    <xdr:clientData/>
  </xdr:twoCellAnchor>
  <xdr:twoCellAnchor editAs="oneCell">
    <xdr:from>
      <xdr:col>11</xdr:col>
      <xdr:colOff>0</xdr:colOff>
      <xdr:row>675</xdr:row>
      <xdr:rowOff>0</xdr:rowOff>
    </xdr:from>
    <xdr:to>
      <xdr:col>16</xdr:col>
      <xdr:colOff>38367</xdr:colOff>
      <xdr:row>675</xdr:row>
      <xdr:rowOff>3337849</xdr:rowOff>
    </xdr:to>
    <xdr:pic>
      <xdr:nvPicPr>
        <xdr:cNvPr id="675" name="Рисунок 674">
          <a:extLst>
            <a:ext uri="{FF2B5EF4-FFF2-40B4-BE49-F238E27FC236}">
              <a16:creationId xmlns:a16="http://schemas.microsoft.com/office/drawing/2014/main" id="{6AC9E607-72CD-4F2C-BA19-DB52134B877B}"/>
            </a:ext>
          </a:extLst>
        </xdr:cNvPr>
        <xdr:cNvPicPr>
          <a:picLocks noChangeAspect="1"/>
        </xdr:cNvPicPr>
      </xdr:nvPicPr>
      <xdr:blipFill>
        <a:blip xmlns:r="http://schemas.openxmlformats.org/officeDocument/2006/relationships" r:embed="rId672"/>
        <a:stretch>
          <a:fillRect/>
        </a:stretch>
      </xdr:blipFill>
      <xdr:spPr>
        <a:xfrm>
          <a:off x="16135350" y="1955634900"/>
          <a:ext cx="3086367" cy="3337849"/>
        </a:xfrm>
        <a:prstGeom prst="rect">
          <a:avLst/>
        </a:prstGeom>
      </xdr:spPr>
    </xdr:pic>
    <xdr:clientData/>
  </xdr:twoCellAnchor>
  <xdr:twoCellAnchor editAs="oneCell">
    <xdr:from>
      <xdr:col>11</xdr:col>
      <xdr:colOff>0</xdr:colOff>
      <xdr:row>676</xdr:row>
      <xdr:rowOff>0</xdr:rowOff>
    </xdr:from>
    <xdr:to>
      <xdr:col>18</xdr:col>
      <xdr:colOff>18570</xdr:colOff>
      <xdr:row>676</xdr:row>
      <xdr:rowOff>2903654</xdr:rowOff>
    </xdr:to>
    <xdr:pic>
      <xdr:nvPicPr>
        <xdr:cNvPr id="676" name="Рисунок 675">
          <a:extLst>
            <a:ext uri="{FF2B5EF4-FFF2-40B4-BE49-F238E27FC236}">
              <a16:creationId xmlns:a16="http://schemas.microsoft.com/office/drawing/2014/main" id="{BD75F705-59FE-46AC-A239-287612974480}"/>
            </a:ext>
          </a:extLst>
        </xdr:cNvPr>
        <xdr:cNvPicPr>
          <a:picLocks noChangeAspect="1"/>
        </xdr:cNvPicPr>
      </xdr:nvPicPr>
      <xdr:blipFill>
        <a:blip xmlns:r="http://schemas.openxmlformats.org/officeDocument/2006/relationships" r:embed="rId673"/>
        <a:stretch>
          <a:fillRect/>
        </a:stretch>
      </xdr:blipFill>
      <xdr:spPr>
        <a:xfrm rot="5400000">
          <a:off x="16826408" y="1958353792"/>
          <a:ext cx="2903654" cy="4285770"/>
        </a:xfrm>
        <a:prstGeom prst="rect">
          <a:avLst/>
        </a:prstGeom>
      </xdr:spPr>
    </xdr:pic>
    <xdr:clientData/>
  </xdr:twoCellAnchor>
  <xdr:twoCellAnchor editAs="oneCell">
    <xdr:from>
      <xdr:col>11</xdr:col>
      <xdr:colOff>0</xdr:colOff>
      <xdr:row>678</xdr:row>
      <xdr:rowOff>0</xdr:rowOff>
    </xdr:from>
    <xdr:to>
      <xdr:col>17</xdr:col>
      <xdr:colOff>0</xdr:colOff>
      <xdr:row>678</xdr:row>
      <xdr:rowOff>2541813</xdr:rowOff>
    </xdr:to>
    <xdr:pic>
      <xdr:nvPicPr>
        <xdr:cNvPr id="677" name="Рисунок 676">
          <a:extLst>
            <a:ext uri="{FF2B5EF4-FFF2-40B4-BE49-F238E27FC236}">
              <a16:creationId xmlns:a16="http://schemas.microsoft.com/office/drawing/2014/main" id="{B9A725BC-9031-4852-A42F-74224DB01E67}"/>
            </a:ext>
          </a:extLst>
        </xdr:cNvPr>
        <xdr:cNvPicPr>
          <a:picLocks noChangeAspect="1"/>
        </xdr:cNvPicPr>
      </xdr:nvPicPr>
      <xdr:blipFill>
        <a:blip xmlns:r="http://schemas.openxmlformats.org/officeDocument/2006/relationships" r:embed="rId674"/>
        <a:stretch>
          <a:fillRect/>
        </a:stretch>
      </xdr:blipFill>
      <xdr:spPr>
        <a:xfrm>
          <a:off x="16135350" y="1962778650"/>
          <a:ext cx="3657600" cy="2541813"/>
        </a:xfrm>
        <a:prstGeom prst="rect">
          <a:avLst/>
        </a:prstGeom>
      </xdr:spPr>
    </xdr:pic>
    <xdr:clientData/>
  </xdr:twoCellAnchor>
  <xdr:twoCellAnchor editAs="oneCell">
    <xdr:from>
      <xdr:col>11</xdr:col>
      <xdr:colOff>0</xdr:colOff>
      <xdr:row>677</xdr:row>
      <xdr:rowOff>0</xdr:rowOff>
    </xdr:from>
    <xdr:to>
      <xdr:col>20</xdr:col>
      <xdr:colOff>183371</xdr:colOff>
      <xdr:row>677</xdr:row>
      <xdr:rowOff>1661304</xdr:rowOff>
    </xdr:to>
    <xdr:pic>
      <xdr:nvPicPr>
        <xdr:cNvPr id="678" name="Рисунок 677">
          <a:extLst>
            <a:ext uri="{FF2B5EF4-FFF2-40B4-BE49-F238E27FC236}">
              <a16:creationId xmlns:a16="http://schemas.microsoft.com/office/drawing/2014/main" id="{51BC8AA9-CC9F-43BC-AD14-838BD2D2182D}"/>
            </a:ext>
          </a:extLst>
        </xdr:cNvPr>
        <xdr:cNvPicPr>
          <a:picLocks noChangeAspect="1"/>
        </xdr:cNvPicPr>
      </xdr:nvPicPr>
      <xdr:blipFill>
        <a:blip xmlns:r="http://schemas.openxmlformats.org/officeDocument/2006/relationships" r:embed="rId675"/>
        <a:stretch>
          <a:fillRect/>
        </a:stretch>
      </xdr:blipFill>
      <xdr:spPr>
        <a:xfrm>
          <a:off x="16135350" y="1962035700"/>
          <a:ext cx="5669771" cy="1661304"/>
        </a:xfrm>
        <a:prstGeom prst="rect">
          <a:avLst/>
        </a:prstGeom>
      </xdr:spPr>
    </xdr:pic>
    <xdr:clientData/>
  </xdr:twoCellAnchor>
  <xdr:twoCellAnchor editAs="oneCell">
    <xdr:from>
      <xdr:col>11</xdr:col>
      <xdr:colOff>0</xdr:colOff>
      <xdr:row>679</xdr:row>
      <xdr:rowOff>0</xdr:rowOff>
    </xdr:from>
    <xdr:to>
      <xdr:col>20</xdr:col>
      <xdr:colOff>320543</xdr:colOff>
      <xdr:row>679</xdr:row>
      <xdr:rowOff>3078747</xdr:rowOff>
    </xdr:to>
    <xdr:pic>
      <xdr:nvPicPr>
        <xdr:cNvPr id="679" name="Рисунок 678">
          <a:extLst>
            <a:ext uri="{FF2B5EF4-FFF2-40B4-BE49-F238E27FC236}">
              <a16:creationId xmlns:a16="http://schemas.microsoft.com/office/drawing/2014/main" id="{246CE86B-4F64-4029-97CF-9AAF2B31CCE9}"/>
            </a:ext>
          </a:extLst>
        </xdr:cNvPr>
        <xdr:cNvPicPr>
          <a:picLocks noChangeAspect="1"/>
        </xdr:cNvPicPr>
      </xdr:nvPicPr>
      <xdr:blipFill>
        <a:blip xmlns:r="http://schemas.openxmlformats.org/officeDocument/2006/relationships" r:embed="rId676"/>
        <a:stretch>
          <a:fillRect/>
        </a:stretch>
      </xdr:blipFill>
      <xdr:spPr>
        <a:xfrm>
          <a:off x="16135350" y="1967655450"/>
          <a:ext cx="5806943" cy="30787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atentimages.storage.googleapis.com/1b/1f/ab/032c898bd928dd/CN113453979A.pdf" TargetMode="External"/><Relationship Id="rId299" Type="http://schemas.openxmlformats.org/officeDocument/2006/relationships/hyperlink" Target="https://patentimages.storage.googleapis.com/4a/8c/33/7fabeef0bbcc14/RU91050U1.pdf" TargetMode="External"/><Relationship Id="rId21" Type="http://schemas.openxmlformats.org/officeDocument/2006/relationships/hyperlink" Target="https://patents.google.com/patent/US20240019028A1/en?q=(snowmobile+CVT+transmission+clutch)&amp;num=100&amp;oq=snowmobile+CVT+transmission+clutch&amp;sort=new&amp;clustered=true" TargetMode="External"/><Relationship Id="rId63" Type="http://schemas.openxmlformats.org/officeDocument/2006/relationships/hyperlink" Target="https://patents.google.com/patent/US10711888B2/en?q=(snowmobile+CVT+transmission+clutch)&amp;num=100&amp;oq=snowmobile+CVT+transmission+clutch&amp;sort=new&amp;page=2&amp;clustered=true" TargetMode="External"/><Relationship Id="rId159" Type="http://schemas.openxmlformats.org/officeDocument/2006/relationships/hyperlink" Target="https://patentimages.storage.googleapis.com/97/91/31/55aa82ede81958/US9327789.pdf" TargetMode="External"/><Relationship Id="rId324" Type="http://schemas.openxmlformats.org/officeDocument/2006/relationships/hyperlink" Target="https://patentimages.storage.googleapis.com/0d/2b/5b/5e07bfe8fad710/CN209064219U.pdf" TargetMode="External"/><Relationship Id="rId170" Type="http://schemas.openxmlformats.org/officeDocument/2006/relationships/hyperlink" Target="https://patentimages.storage.googleapis.com/a8/3f/c6/370628f905d673/WO2007100751A2.pdf" TargetMode="External"/><Relationship Id="rId226" Type="http://schemas.openxmlformats.org/officeDocument/2006/relationships/hyperlink" Target="https://patentimages.storage.googleapis.com/82/0a/1d/31fc4520c48b6c/US10479448.pdf" TargetMode="External"/><Relationship Id="rId268" Type="http://schemas.openxmlformats.org/officeDocument/2006/relationships/hyperlink" Target="https://patentimages.storage.googleapis.com/75/5e/18/f5212dd3123b19/US6926108.pdf" TargetMode="External"/><Relationship Id="rId32" Type="http://schemas.openxmlformats.org/officeDocument/2006/relationships/hyperlink" Target="https://patents.google.com/patent/WO2023166955A1/en?q=(snowmobile+CVT+transmission+clutch)&amp;num=100&amp;oq=snowmobile+CVT+transmission+clutch&amp;sort=new&amp;clustered=true" TargetMode="External"/><Relationship Id="rId74" Type="http://schemas.openxmlformats.org/officeDocument/2006/relationships/hyperlink" Target="https://patents.google.com/patent/US20250187388A1/en?oq=US20250187388A1" TargetMode="External"/><Relationship Id="rId128" Type="http://schemas.openxmlformats.org/officeDocument/2006/relationships/hyperlink" Target="https://patentimages.storage.googleapis.com/19/61/9c/a3aed4def29ffd/US20250136203A1.pdf" TargetMode="External"/><Relationship Id="rId335" Type="http://schemas.openxmlformats.org/officeDocument/2006/relationships/hyperlink" Target="https://patentimages.storage.googleapis.com/26/a4/51/5aa0bb24e33cc8/CA2653784C.pdf" TargetMode="External"/><Relationship Id="rId5" Type="http://schemas.openxmlformats.org/officeDocument/2006/relationships/hyperlink" Target="https://patents.google.com/patent/US20250389317A1/en?q=(snowmobile+CVT+transmission+clutch)&amp;num=100&amp;oq=snowmobile+CVT+transmission+clutch&amp;sort=new&amp;clustered=true" TargetMode="External"/><Relationship Id="rId181" Type="http://schemas.openxmlformats.org/officeDocument/2006/relationships/hyperlink" Target="https://patentimages.storage.googleapis.com/da/7f/9a/6e3369ff897751/RU180927U1.pdf" TargetMode="External"/><Relationship Id="rId237" Type="http://schemas.openxmlformats.org/officeDocument/2006/relationships/hyperlink" Target="https://patentimages.storage.googleapis.com/3b/50/28/ccea2f6ac1b1e2/RU2733027C2.pdf" TargetMode="External"/><Relationship Id="rId279" Type="http://schemas.openxmlformats.org/officeDocument/2006/relationships/hyperlink" Target="https://patentimages.storage.googleapis.com/1c/97/b2/80c927b449b8a9/CA2584119C.pdf" TargetMode="External"/><Relationship Id="rId43" Type="http://schemas.openxmlformats.org/officeDocument/2006/relationships/hyperlink" Target="https://patents.google.com/patent/WO2023112325A1/en?q=(snowmobile+CVT+transmission+clutch)&amp;num=100&amp;oq=snowmobile+CVT+transmission+clutch&amp;sort=new&amp;page=1&amp;clustered=true" TargetMode="External"/><Relationship Id="rId139" Type="http://schemas.openxmlformats.org/officeDocument/2006/relationships/hyperlink" Target="https://patentimages.storage.googleapis.com/11/c1/f1/24790d31acc026/US12208855.pdf" TargetMode="External"/><Relationship Id="rId290" Type="http://schemas.openxmlformats.org/officeDocument/2006/relationships/hyperlink" Target="https://patentimages.storage.googleapis.com/ff/fd/b5/ffb24ce6fe8539/US10526045.pdf" TargetMode="External"/><Relationship Id="rId304" Type="http://schemas.openxmlformats.org/officeDocument/2006/relationships/hyperlink" Target="https://patentimages.storage.googleapis.com/6b/22/13/95cac3392e4946/US11268601.pdf" TargetMode="External"/><Relationship Id="rId346" Type="http://schemas.openxmlformats.org/officeDocument/2006/relationships/hyperlink" Target="https://patentimages.storage.googleapis.com/c1/d6/85/246589db15d864/CN116513295A.pdf" TargetMode="External"/><Relationship Id="rId85" Type="http://schemas.openxmlformats.org/officeDocument/2006/relationships/hyperlink" Target="https://patents.google.com/patent/US9162731B2/en?oq=US9162731B2" TargetMode="External"/><Relationship Id="rId150" Type="http://schemas.openxmlformats.org/officeDocument/2006/relationships/hyperlink" Target="https://patentimages.storage.googleapis.com/76/81/79/2852fc411b82c7/EP3159249A2.pdf" TargetMode="External"/><Relationship Id="rId192" Type="http://schemas.openxmlformats.org/officeDocument/2006/relationships/hyperlink" Target="https://patentimages.storage.googleapis.com/d7/c2/2e/fa4c039baf8511/US12208854.pdf" TargetMode="External"/><Relationship Id="rId206" Type="http://schemas.openxmlformats.org/officeDocument/2006/relationships/hyperlink" Target="https://patentimages.storage.googleapis.com/f6/70/b7/c4ab98ff972dcc/CN108058741B.pdf" TargetMode="External"/><Relationship Id="rId248" Type="http://schemas.openxmlformats.org/officeDocument/2006/relationships/hyperlink" Target="https://patentimages.storage.googleapis.com/8e/64/a8/1c738884867ee2/US12214844.pdf" TargetMode="External"/><Relationship Id="rId12" Type="http://schemas.openxmlformats.org/officeDocument/2006/relationships/hyperlink" Target="https://patents.google.com/patent/EP4582719A1/en?q=(snowmobile+CVT+transmission+clutch)&amp;num=100&amp;oq=snowmobile+CVT+transmission+clutch&amp;sort=new&amp;clustered=true" TargetMode="External"/><Relationship Id="rId108" Type="http://schemas.openxmlformats.org/officeDocument/2006/relationships/hyperlink" Target="https://patentimages.storage.googleapis.com/b1/38/90/054ad2466870ed/US6715575.pdf" TargetMode="External"/><Relationship Id="rId315" Type="http://schemas.openxmlformats.org/officeDocument/2006/relationships/hyperlink" Target="https://patentimages.storage.googleapis.com/28/86/fb/6833a8ab2d759b/CN203513175U.pdf" TargetMode="External"/><Relationship Id="rId54" Type="http://schemas.openxmlformats.org/officeDocument/2006/relationships/hyperlink" Target="https://patents.google.com/patent/US11092215B2/en?q=(snowmobile+CVT+transmission+clutch)&amp;num=100&amp;oq=snowmobile+CVT+transmission+clutch&amp;sort=new&amp;page=1&amp;clustered=true" TargetMode="External"/><Relationship Id="rId96" Type="http://schemas.openxmlformats.org/officeDocument/2006/relationships/hyperlink" Target="https://patents.google.com/patent/JP2004353482A/en?q=(snowmobile+engine)&amp;oq=snowmobile+engine+&amp;page=2" TargetMode="External"/><Relationship Id="rId161" Type="http://schemas.openxmlformats.org/officeDocument/2006/relationships/hyperlink" Target="https://patentimages.storage.googleapis.com/1b/56/2d/dedc9ec6e882e6/US10598292.pdf" TargetMode="External"/><Relationship Id="rId217" Type="http://schemas.openxmlformats.org/officeDocument/2006/relationships/hyperlink" Target="https://patentimages.storage.googleapis.com/38/90/30/3899ce2777bf47/US9022155.pdf" TargetMode="External"/><Relationship Id="rId259" Type="http://schemas.openxmlformats.org/officeDocument/2006/relationships/hyperlink" Target="https://patentimages.storage.googleapis.com/62/61/ff/329371dde3ba82/US11305829.pdf" TargetMode="External"/><Relationship Id="rId23" Type="http://schemas.openxmlformats.org/officeDocument/2006/relationships/hyperlink" Target="https://patents.google.com/patent/EP4481241A1/en?q=(snowmobile+CVT+transmission+clutch)&amp;num=100&amp;oq=snowmobile+CVT+transmission+clutch&amp;sort=new&amp;clustered=true" TargetMode="External"/><Relationship Id="rId119" Type="http://schemas.openxmlformats.org/officeDocument/2006/relationships/hyperlink" Target="https://patentimages.storage.googleapis.com/4b/59/32/15e4c3126aecc0/EP4036436A1.pdf" TargetMode="External"/><Relationship Id="rId270" Type="http://schemas.openxmlformats.org/officeDocument/2006/relationships/hyperlink" Target="https://patentimages.storage.googleapis.com/08/cc/a8/0bb70f6dc5a2ed/US8016064.pdf" TargetMode="External"/><Relationship Id="rId326" Type="http://schemas.openxmlformats.org/officeDocument/2006/relationships/hyperlink" Target="https://patentimages.storage.googleapis.com/de/cd/a2/65a2dc0f017698/US20250026444A1.pdf" TargetMode="External"/><Relationship Id="rId65" Type="http://schemas.openxmlformats.org/officeDocument/2006/relationships/hyperlink" Target="https://patents.google.com/patent/CA3041197C/en?q=(snowmobile+CVT+transmission+clutch)&amp;num=100&amp;oq=snowmobile+CVT+transmission+clutch&amp;sort=new&amp;page=2&amp;clustered=true" TargetMode="External"/><Relationship Id="rId130" Type="http://schemas.openxmlformats.org/officeDocument/2006/relationships/hyperlink" Target="https://patentimages.storage.googleapis.com/25/96/a3/291bc7fedd6129/US20250058816A1.pdf" TargetMode="External"/><Relationship Id="rId172" Type="http://schemas.openxmlformats.org/officeDocument/2006/relationships/hyperlink" Target="https://patentimages.storage.googleapis.com/54/62/e5/45d1197ae1b017/US10814935.pdf" TargetMode="External"/><Relationship Id="rId228" Type="http://schemas.openxmlformats.org/officeDocument/2006/relationships/hyperlink" Target="https://patentimages.storage.googleapis.com/38/07/3a/38e5142c8b01c9/US20240116585A1.pdf" TargetMode="External"/><Relationship Id="rId281" Type="http://schemas.openxmlformats.org/officeDocument/2006/relationships/hyperlink" Target="https://patentimages.storage.googleapis.com/ba/a2/e3/dc08d026a080f8/RU2543473C2.pdf" TargetMode="External"/><Relationship Id="rId337" Type="http://schemas.openxmlformats.org/officeDocument/2006/relationships/hyperlink" Target="https://patentimages.storage.googleapis.com/5f/b3/14/982543625c3e03/RU146897U1.pdf" TargetMode="External"/><Relationship Id="rId34" Type="http://schemas.openxmlformats.org/officeDocument/2006/relationships/hyperlink" Target="https://patents.google.com/patent/EP4448315A1/en?q=(snowmobile+CVT+transmission+clutch)&amp;num=100&amp;oq=snowmobile+CVT+transmission+clutch&amp;sort=new&amp;page=1&amp;clustered=true" TargetMode="External"/><Relationship Id="rId76" Type="http://schemas.openxmlformats.org/officeDocument/2006/relationships/hyperlink" Target="https://patents.google.com/patent/US12330743B2/en?oq=US12330743B2" TargetMode="External"/><Relationship Id="rId141" Type="http://schemas.openxmlformats.org/officeDocument/2006/relationships/hyperlink" Target="https://patentimages.storage.googleapis.com/63/0a/0f/bed4114e22efa0/US20090294197A1.pdf" TargetMode="External"/><Relationship Id="rId7" Type="http://schemas.openxmlformats.org/officeDocument/2006/relationships/hyperlink" Target="https://patents.google.com/patent/US20250326462A1/en?q=(snowmobile+CVT+transmission+clutch)&amp;num=100&amp;oq=snowmobile+CVT+transmission+clutch&amp;sort=new&amp;clustered=true" TargetMode="External"/><Relationship Id="rId183" Type="http://schemas.openxmlformats.org/officeDocument/2006/relationships/hyperlink" Target="https://patentimages.storage.googleapis.com/24/e8/83/38eae7d34e84fa/RU87682U1.pdf" TargetMode="External"/><Relationship Id="rId239" Type="http://schemas.openxmlformats.org/officeDocument/2006/relationships/hyperlink" Target="https://patentimages.storage.googleapis.com/b3/83/46/21b4f113101ca4/EP3272561A1.pdf" TargetMode="External"/><Relationship Id="rId250" Type="http://schemas.openxmlformats.org/officeDocument/2006/relationships/hyperlink" Target="https://patentimages.storage.googleapis.com/e6/52/5a/05c6387cfbab16/US10800492.pdf" TargetMode="External"/><Relationship Id="rId292" Type="http://schemas.openxmlformats.org/officeDocument/2006/relationships/hyperlink" Target="https://patentimages.storage.googleapis.com/76/0e/2f/7a0271d08afb22/EP2257462B1.pdf" TargetMode="External"/><Relationship Id="rId306" Type="http://schemas.openxmlformats.org/officeDocument/2006/relationships/hyperlink" Target="https://patentimages.storage.googleapis.com/ae/20/d3/e9d81882e3b560/CN205239646U.pdf" TargetMode="External"/><Relationship Id="rId45" Type="http://schemas.openxmlformats.org/officeDocument/2006/relationships/hyperlink" Target="https://patents.google.com/patent/US20230030435A1/en?q=(snowmobile+CVT+transmission+clutch)&amp;num=100&amp;oq=snowmobile+CVT+transmission+clutch&amp;sort=new&amp;page=1&amp;clustered=true" TargetMode="External"/><Relationship Id="rId87" Type="http://schemas.openxmlformats.org/officeDocument/2006/relationships/hyperlink" Target="https://patents.google.com/patent/CN201546811U/en?q=(snowmobile+engine)&amp;oq=snowmobile+engine&amp;page=31" TargetMode="External"/><Relationship Id="rId110" Type="http://schemas.openxmlformats.org/officeDocument/2006/relationships/hyperlink" Target="https://patentimages.storage.googleapis.com/45/60/85/259ac35fe0cec3/US8151923.pdf" TargetMode="External"/><Relationship Id="rId348" Type="http://schemas.openxmlformats.org/officeDocument/2006/relationships/hyperlink" Target="https://patents.google.com/patent/US20090229903" TargetMode="External"/><Relationship Id="rId152" Type="http://schemas.openxmlformats.org/officeDocument/2006/relationships/hyperlink" Target="https://patentimages.storage.googleapis.com/9d/93/48/5e0acb77da51a1/US20170057573A1.pdf" TargetMode="External"/><Relationship Id="rId194" Type="http://schemas.openxmlformats.org/officeDocument/2006/relationships/hyperlink" Target="https://patentimages.storage.googleapis.com/e8/13/4e/4a2c4ceaa3bc2b/US10005506.pdf" TargetMode="External"/><Relationship Id="rId208" Type="http://schemas.openxmlformats.org/officeDocument/2006/relationships/hyperlink" Target="https://patentimages.storage.googleapis.com/47/38/88/422972a3d05dc2/US8408560.pdf" TargetMode="External"/><Relationship Id="rId261" Type="http://schemas.openxmlformats.org/officeDocument/2006/relationships/hyperlink" Target="https://patentimages.storage.googleapis.com/ae/e7/42/38e9b3a8348c29/US20210129930A1.pdf" TargetMode="External"/><Relationship Id="rId14" Type="http://schemas.openxmlformats.org/officeDocument/2006/relationships/hyperlink" Target="https://patents.google.com/patent/US20240410465A1/en?q=(snowmobile+CVT+transmission+clutch)&amp;num=100&amp;oq=snowmobile+CVT+transmission+clutch&amp;sort=new&amp;clustered=true" TargetMode="External"/><Relationship Id="rId56" Type="http://schemas.openxmlformats.org/officeDocument/2006/relationships/hyperlink" Target="https://patents.google.com/patent/US20190185110A1/en?q=(snowmobile+CVT+transmission+clutch)&amp;num=100&amp;oq=snowmobile+CVT+transmission+clutch&amp;sort=new&amp;page=1&amp;clustered=true" TargetMode="External"/><Relationship Id="rId317" Type="http://schemas.openxmlformats.org/officeDocument/2006/relationships/hyperlink" Target="https://patentimages.storage.googleapis.com/12/07/37/7a67867ab6b517/CN115320697B.pdf" TargetMode="External"/><Relationship Id="rId98" Type="http://schemas.openxmlformats.org/officeDocument/2006/relationships/hyperlink" Target="https://patents.google.com/patent/CA2714434C/en?q=(snowmobile+engine)&amp;oq=snowmobile+engine+&amp;page=12" TargetMode="External"/><Relationship Id="rId121" Type="http://schemas.openxmlformats.org/officeDocument/2006/relationships/hyperlink" Target="https://patentimages.storage.googleapis.com/70/4b/b6/69de85ecca5d86/RU2660092C2.pdf" TargetMode="External"/><Relationship Id="rId163" Type="http://schemas.openxmlformats.org/officeDocument/2006/relationships/hyperlink" Target="https://patentimages.storage.googleapis.com/4a/3e/c7/5150f0951cccc3/US8479860.pdf" TargetMode="External"/><Relationship Id="rId219" Type="http://schemas.openxmlformats.org/officeDocument/2006/relationships/hyperlink" Target="https://patentimages.storage.googleapis.com/81/01/e3/e1471de966e04b/US20110016755A1.pdf" TargetMode="External"/><Relationship Id="rId230" Type="http://schemas.openxmlformats.org/officeDocument/2006/relationships/hyperlink" Target="https://patentimages.storage.googleapis.com/30/68/b5/06faa6d46d0447/CA2546100C.pdf" TargetMode="External"/><Relationship Id="rId251" Type="http://schemas.openxmlformats.org/officeDocument/2006/relationships/hyperlink" Target="https://patentimages.storage.googleapis.com/eb/33/8c/f4cdaa785ac6a4/US20250065982A1.pdf" TargetMode="External"/><Relationship Id="rId25" Type="http://schemas.openxmlformats.org/officeDocument/2006/relationships/hyperlink" Target="https://patents.google.com/patent/EP4528127A1/en?q=(snowmobile+CVT+transmission+clutch)&amp;num=100&amp;oq=snowmobile+CVT+transmission+clutch&amp;sort=new&amp;clustered=true" TargetMode="External"/><Relationship Id="rId46" Type="http://schemas.openxmlformats.org/officeDocument/2006/relationships/hyperlink" Target="https://patents.google.com/patent/US20210148460A1/en?q=(snowmobile+CVT+transmission+clutch)&amp;num=100&amp;oq=snowmobile+CVT+transmission+clutch&amp;sort=new&amp;page=1&amp;clustered=true" TargetMode="External"/><Relationship Id="rId67" Type="http://schemas.openxmlformats.org/officeDocument/2006/relationships/hyperlink" Target="https://patents.google.com/patent/DE112017007376T5/en?q=(snowmobile+CVT+transmission+clutch)&amp;num=100&amp;oq=snowmobile+CVT+transmission+clutch&amp;sort=new&amp;page=2&amp;clustered=true" TargetMode="External"/><Relationship Id="rId272" Type="http://schemas.openxmlformats.org/officeDocument/2006/relationships/hyperlink" Target="https://patentimages.storage.googleapis.com/99/94/93/76aab417d76903/US9352802.pdf" TargetMode="External"/><Relationship Id="rId293" Type="http://schemas.openxmlformats.org/officeDocument/2006/relationships/hyperlink" Target="https://patentimages.storage.googleapis.com/5c/20/71/8fcab0331dcd85/RU121790U1.pdf" TargetMode="External"/><Relationship Id="rId307" Type="http://schemas.openxmlformats.org/officeDocument/2006/relationships/hyperlink" Target="https://patentimages.storage.googleapis.com/98/86/86/fffc4bd20d9bd8/CA2523999A1.pdf" TargetMode="External"/><Relationship Id="rId328" Type="http://schemas.openxmlformats.org/officeDocument/2006/relationships/hyperlink" Target="https://patentimages.storage.googleapis.com/98/be/42/f3cb4aff345258/US8695744.pdf" TargetMode="External"/><Relationship Id="rId349" Type="http://schemas.openxmlformats.org/officeDocument/2006/relationships/hyperlink" Target="https://patents.google.com/patent/RU2433933C2/ru" TargetMode="External"/><Relationship Id="rId88" Type="http://schemas.openxmlformats.org/officeDocument/2006/relationships/hyperlink" Target="https://patents.google.com/patent/CN205064069U/en?q=(snowmobile+engine)&amp;oq=snowmobile+engine&amp;page=31" TargetMode="External"/><Relationship Id="rId111" Type="http://schemas.openxmlformats.org/officeDocument/2006/relationships/hyperlink" Target="https://patentimages.storage.googleapis.com/a5/ac/e7/4170d2ad3f39ae/US7374188.pdf" TargetMode="External"/><Relationship Id="rId132" Type="http://schemas.openxmlformats.org/officeDocument/2006/relationships/hyperlink" Target="https://patentimages.storage.googleapis.com/5b/92/07/03a2be0a2b449e/US8978794.pdf" TargetMode="External"/><Relationship Id="rId153" Type="http://schemas.openxmlformats.org/officeDocument/2006/relationships/hyperlink" Target="https://patentimages.storage.googleapis.com/3c/84/e3/8bb916f8492368/US9796437.pdf" TargetMode="External"/><Relationship Id="rId174" Type="http://schemas.openxmlformats.org/officeDocument/2006/relationships/hyperlink" Target="https://patentimages.storage.googleapis.com/44/ab/8d/2e8ecec8df1638/US7946371.pdf" TargetMode="External"/><Relationship Id="rId195" Type="http://schemas.openxmlformats.org/officeDocument/2006/relationships/hyperlink" Target="https://patentimages.storage.googleapis.com/2a/ec/7d/a0c7b5f45b18f6/US9701339.pdf" TargetMode="External"/><Relationship Id="rId209" Type="http://schemas.openxmlformats.org/officeDocument/2006/relationships/hyperlink" Target="https://patentimages.storage.googleapis.com/1f/f6/91/be983a38384780/US20110089649A1.pdf" TargetMode="External"/><Relationship Id="rId220" Type="http://schemas.openxmlformats.org/officeDocument/2006/relationships/hyperlink" Target="https://patentimages.storage.googleapis.com/f4/83/c2/4b0230356ab20d/US9016420.pdf" TargetMode="External"/><Relationship Id="rId241" Type="http://schemas.openxmlformats.org/officeDocument/2006/relationships/hyperlink" Target="https://patentimages.storage.googleapis.com/30/ef/97/879ae8d24d646b/US8056654.pdf" TargetMode="External"/><Relationship Id="rId15" Type="http://schemas.openxmlformats.org/officeDocument/2006/relationships/hyperlink" Target="https://patents.google.com/patent/US20260009429A1/en?q=(snowmobile+CVT+transmission+clutch)&amp;num=100&amp;oq=snowmobile+CVT+transmission+clutch&amp;sort=new&amp;clustered=true" TargetMode="External"/><Relationship Id="rId36" Type="http://schemas.openxmlformats.org/officeDocument/2006/relationships/hyperlink" Target="https://patents.google.com/patent/RU2794007C1/en?q=(snowmobile+CVT+transmission+clutch)&amp;num=100&amp;oq=snowmobile+CVT+transmission+clutch&amp;sort=new&amp;page=1&amp;clustered=true" TargetMode="External"/><Relationship Id="rId57" Type="http://schemas.openxmlformats.org/officeDocument/2006/relationships/hyperlink" Target="https://patents.google.com/patent/RU188664U1/en?q=(snowmobile+CVT+transmission+clutch)&amp;num=100&amp;oq=snowmobile+CVT+transmission+clutch&amp;sort=new&amp;page=1&amp;clustered=true" TargetMode="External"/><Relationship Id="rId262" Type="http://schemas.openxmlformats.org/officeDocument/2006/relationships/hyperlink" Target="https://patentimages.storage.googleapis.com/32/0d/9d/579230dcd82c34/US6651765.pdf" TargetMode="External"/><Relationship Id="rId283" Type="http://schemas.openxmlformats.org/officeDocument/2006/relationships/hyperlink" Target="https://patentimages.storage.googleapis.com/a9/7d/e2/bc75cf94d7122b/US20150375826A1.pdf" TargetMode="External"/><Relationship Id="rId318" Type="http://schemas.openxmlformats.org/officeDocument/2006/relationships/hyperlink" Target="https://patentimages.storage.googleapis.com/68/7a/b2/ca37e8aa6964de/US20250065950A1.pdf" TargetMode="External"/><Relationship Id="rId339" Type="http://schemas.openxmlformats.org/officeDocument/2006/relationships/hyperlink" Target="https://patentimages.storage.googleapis.com/ec/30/b3/ec7f0b2a1d28e4/CN103935415B.pdf" TargetMode="External"/><Relationship Id="rId78" Type="http://schemas.openxmlformats.org/officeDocument/2006/relationships/hyperlink" Target="https://patents.google.com/patent/US10766568B1/en?oq=US10766568B1" TargetMode="External"/><Relationship Id="rId99" Type="http://schemas.openxmlformats.org/officeDocument/2006/relationships/hyperlink" Target="https://patents.google.com/patent/US10408116B2/en?q=(snowmobile+engine)&amp;oq=snowmobile+engine+&amp;page=33" TargetMode="External"/><Relationship Id="rId101" Type="http://schemas.openxmlformats.org/officeDocument/2006/relationships/hyperlink" Target="https://patents.google.com/patent/JP2004210283A/en?q=(snowmobile+engine)&amp;oq=snowmobile+engine+&amp;page=36" TargetMode="External"/><Relationship Id="rId122" Type="http://schemas.openxmlformats.org/officeDocument/2006/relationships/hyperlink" Target="https://patentimages.storage.googleapis.com/05/e5/5f/5c8cdc5cbec2c8/US10865700.pdf" TargetMode="External"/><Relationship Id="rId143" Type="http://schemas.openxmlformats.org/officeDocument/2006/relationships/hyperlink" Target="https://patentimages.storage.googleapis.com/40/91/80/373b5c1ce7a714/US11780513.pdf" TargetMode="External"/><Relationship Id="rId164" Type="http://schemas.openxmlformats.org/officeDocument/2006/relationships/hyperlink" Target="https://patentimages.storage.googleapis.com/51/7c/a1/ac35c4020d3fc5/US9394014.pdf" TargetMode="External"/><Relationship Id="rId185" Type="http://schemas.openxmlformats.org/officeDocument/2006/relationships/hyperlink" Target="https://patentimages.storage.googleapis.com/27/73/0d/2b74f4f8ebeba2/US11364960.pdf" TargetMode="External"/><Relationship Id="rId350" Type="http://schemas.openxmlformats.org/officeDocument/2006/relationships/hyperlink" Target="https://patents.google.com/patent/US20070246283A1/en" TargetMode="External"/><Relationship Id="rId9" Type="http://schemas.openxmlformats.org/officeDocument/2006/relationships/hyperlink" Target="https://patents.google.com/patent/US20250283531A1/en?q=(snowmobile+CVT+transmission+clutch)&amp;num=100&amp;oq=snowmobile+CVT+transmission+clutch&amp;sort=new&amp;clustered=true" TargetMode="External"/><Relationship Id="rId210" Type="http://schemas.openxmlformats.org/officeDocument/2006/relationships/hyperlink" Target="https://patentimages.storage.googleapis.com/aa/ea/8b/aac049963640b1/US9061732.pdf" TargetMode="External"/><Relationship Id="rId26" Type="http://schemas.openxmlformats.org/officeDocument/2006/relationships/hyperlink" Target="https://patents.google.com/patent/EA048612B1/en?q=(snowmobile+CVT+transmission+clutch)&amp;num=100&amp;oq=snowmobile+CVT+transmission+clutch&amp;sort=new&amp;clustered=true" TargetMode="External"/><Relationship Id="rId231" Type="http://schemas.openxmlformats.org/officeDocument/2006/relationships/hyperlink" Target="https://patentimages.storage.googleapis.com/75/1b/15/c3c7eb489867c0/US9199694.pdf" TargetMode="External"/><Relationship Id="rId252" Type="http://schemas.openxmlformats.org/officeDocument/2006/relationships/hyperlink" Target="https://patentimages.storage.googleapis.com/a0/a1/82/3a49b6b20598cb/US20250065985A1.pdf" TargetMode="External"/><Relationship Id="rId273" Type="http://schemas.openxmlformats.org/officeDocument/2006/relationships/hyperlink" Target="https://patentimages.storage.googleapis.com/fa/08/8a/7b32df84f65fc2/CA2575222A1.pdf" TargetMode="External"/><Relationship Id="rId294" Type="http://schemas.openxmlformats.org/officeDocument/2006/relationships/hyperlink" Target="https://patentimages.storage.googleapis.com/0b/3a/81/a641b9611754b9/RU2526314C1.pdf" TargetMode="External"/><Relationship Id="rId308" Type="http://schemas.openxmlformats.org/officeDocument/2006/relationships/hyperlink" Target="https://patentimages.storage.googleapis.com/00/f4/5f/d1c6d25a6758cc/CN205273655U.pdf" TargetMode="External"/><Relationship Id="rId329" Type="http://schemas.openxmlformats.org/officeDocument/2006/relationships/hyperlink" Target="https://patentimages.storage.googleapis.com/93/82/e4/ab3b7b624974d8/US10676063.pdf" TargetMode="External"/><Relationship Id="rId47" Type="http://schemas.openxmlformats.org/officeDocument/2006/relationships/hyperlink" Target="https://patents.google.com/patent/EP4001036A1/en?q=(snowmobile+CVT+transmission+clutch)&amp;num=100&amp;oq=snowmobile+CVT+transmission+clutch&amp;sort=new&amp;page=1&amp;clustered=true" TargetMode="External"/><Relationship Id="rId68" Type="http://schemas.openxmlformats.org/officeDocument/2006/relationships/hyperlink" Target="https://patents.google.com/patent/CN206870854U/en?q=(snowmobile+CVT+transmission+clutch)&amp;num=100&amp;oq=snowmobile+CVT+transmission+clutch&amp;sort=new&amp;page=2&amp;clustered=true" TargetMode="External"/><Relationship Id="rId89" Type="http://schemas.openxmlformats.org/officeDocument/2006/relationships/hyperlink" Target="https://patents.google.com/patent/US7913785B2/en?q=(snowmobile+engine)&amp;oq=snowmobile+engine&amp;page=32" TargetMode="External"/><Relationship Id="rId112" Type="http://schemas.openxmlformats.org/officeDocument/2006/relationships/hyperlink" Target="https://patentimages.storage.googleapis.com/d9/9a/36/cd96822dd27687/US20170334488A1.pdf" TargetMode="External"/><Relationship Id="rId133" Type="http://schemas.openxmlformats.org/officeDocument/2006/relationships/hyperlink" Target="https://patentimages.storage.googleapis.com/4a/27/7d/a3c3c3b1eb51cd/US20220024541A1.pdf" TargetMode="External"/><Relationship Id="rId154" Type="http://schemas.openxmlformats.org/officeDocument/2006/relationships/hyperlink" Target="https://patentimages.storage.googleapis.com/39/75/32/beddef8994fd42/US9944352.pdf" TargetMode="External"/><Relationship Id="rId175" Type="http://schemas.openxmlformats.org/officeDocument/2006/relationships/hyperlink" Target="https://patentimages.storage.googleapis.com/9f/b3/cf/599f06e02dd49f/US20250042509A1.pdf" TargetMode="External"/><Relationship Id="rId340" Type="http://schemas.openxmlformats.org/officeDocument/2006/relationships/hyperlink" Target="https://patentimages.storage.googleapis.com/50/86/38/0b46e02e440e9e/CN204527274U.pdf" TargetMode="External"/><Relationship Id="rId196" Type="http://schemas.openxmlformats.org/officeDocument/2006/relationships/hyperlink" Target="https://patentimages.storage.googleapis.com/9c/50/be/49ac8e86ac9678/US10300989.pdf" TargetMode="External"/><Relationship Id="rId200" Type="http://schemas.openxmlformats.org/officeDocument/2006/relationships/hyperlink" Target="https://patentimages.storage.googleapis.com/f7/3d/9e/c409e1b84d8365/US6631778B2.pdf" TargetMode="External"/><Relationship Id="rId16" Type="http://schemas.openxmlformats.org/officeDocument/2006/relationships/hyperlink" Target="https://patents.google.com/patent/US20260008508A1/en?q=(snowmobile+CVT+transmission+clutch)&amp;num=100&amp;oq=snowmobile+CVT+transmission+clutch&amp;sort=new&amp;clustered=true" TargetMode="External"/><Relationship Id="rId221" Type="http://schemas.openxmlformats.org/officeDocument/2006/relationships/hyperlink" Target="https://patentimages.storage.googleapis.com/8b/dd/29/cf756a7bd0c063/CA2984768A1.pdf" TargetMode="External"/><Relationship Id="rId242" Type="http://schemas.openxmlformats.org/officeDocument/2006/relationships/hyperlink" Target="https://patentimages.storage.googleapis.com/93/db/d1/f8ddf329503fa2/US20240067303A1.pdf" TargetMode="External"/><Relationship Id="rId263" Type="http://schemas.openxmlformats.org/officeDocument/2006/relationships/hyperlink" Target="https://patentimages.storage.googleapis.com/78/dc/44/040a8227cd96b8/EP1418364A1.pdf" TargetMode="External"/><Relationship Id="rId284" Type="http://schemas.openxmlformats.org/officeDocument/2006/relationships/hyperlink" Target="https://patentimages.storage.googleapis.com/cc/a2/cb/e778640322ed34/US20240308611A1.pdf" TargetMode="External"/><Relationship Id="rId319" Type="http://schemas.openxmlformats.org/officeDocument/2006/relationships/hyperlink" Target="https://patentimages.storage.googleapis.com/e2/09/19/8e4686e00451f6/RU146098U1.pdf" TargetMode="External"/><Relationship Id="rId37" Type="http://schemas.openxmlformats.org/officeDocument/2006/relationships/hyperlink" Target="https://patents.google.com/patent/CN217778348U/en?q=(snowmobile+CVT+transmission+clutch)&amp;num=100&amp;oq=snowmobile+CVT+transmission+clutch&amp;sort=new&amp;page=1&amp;clustered=true" TargetMode="External"/><Relationship Id="rId58" Type="http://schemas.openxmlformats.org/officeDocument/2006/relationships/hyperlink" Target="https://patents.google.com/patent/RU188662U1/en?q=(snowmobile+CVT+transmission+clutch)&amp;num=100&amp;oq=snowmobile+CVT+transmission+clutch&amp;sort=new&amp;page=1&amp;clustered=true" TargetMode="External"/><Relationship Id="rId79" Type="http://schemas.openxmlformats.org/officeDocument/2006/relationships/hyperlink" Target="https://patents.google.com/patent/US10392079B2/en?oq=US10392079B2" TargetMode="External"/><Relationship Id="rId102" Type="http://schemas.openxmlformats.org/officeDocument/2006/relationships/hyperlink" Target="https://patents.google.com/patent/US6745862B2/en?q=(snowmobile+engine)&amp;oq=snowmobile+engine+&amp;page=43" TargetMode="External"/><Relationship Id="rId123" Type="http://schemas.openxmlformats.org/officeDocument/2006/relationships/hyperlink" Target="https://patentimages.storage.googleapis.com/58/c8/3d/ded483577670c6/US8037961.pdf" TargetMode="External"/><Relationship Id="rId144" Type="http://schemas.openxmlformats.org/officeDocument/2006/relationships/hyperlink" Target="https://patentimages.storage.googleapis.com/7d/8b/81/d7887487cf0411/US11235634.pdf" TargetMode="External"/><Relationship Id="rId330" Type="http://schemas.openxmlformats.org/officeDocument/2006/relationships/hyperlink" Target="https://patentimages.storage.googleapis.com/c4/c0/60/d16dc223d48d4c/US10994765.pdf" TargetMode="External"/><Relationship Id="rId90" Type="http://schemas.openxmlformats.org/officeDocument/2006/relationships/hyperlink" Target="https://patents.google.com/patent/US20250026443A1/en?q=(snowmobile+engine+cooling+system)&amp;oq=snowmobile+engine+cooling+system" TargetMode="External"/><Relationship Id="rId165" Type="http://schemas.openxmlformats.org/officeDocument/2006/relationships/hyperlink" Target="https://patentimages.storage.googleapis.com/14/0b/76/df22d38e27fcc4/US20110290574A1.pdf" TargetMode="External"/><Relationship Id="rId186" Type="http://schemas.openxmlformats.org/officeDocument/2006/relationships/hyperlink" Target="https://patentimages.storage.googleapis.com/1c/81/f6/b12a2bf5917690/US20090039610A1.pdf" TargetMode="External"/><Relationship Id="rId351" Type="http://schemas.openxmlformats.org/officeDocument/2006/relationships/hyperlink" Target="https://patents.google.com/patent/US7775313B1/en?oq=US7775313B1" TargetMode="External"/><Relationship Id="rId211" Type="http://schemas.openxmlformats.org/officeDocument/2006/relationships/hyperlink" Target="https://patentimages.storage.googleapis.com/62/59/49/50124fe4a04791/RU110059U1.pdf" TargetMode="External"/><Relationship Id="rId232" Type="http://schemas.openxmlformats.org/officeDocument/2006/relationships/hyperlink" Target="https://patentimages.storage.googleapis.com/31/ed/7b/5114df342c5665/US10328981.pdf" TargetMode="External"/><Relationship Id="rId253" Type="http://schemas.openxmlformats.org/officeDocument/2006/relationships/hyperlink" Target="https://patentimages.storage.googleapis.com/da/ca/b1/50f3b8eebbd8d5/US11235829.pdf" TargetMode="External"/><Relationship Id="rId274" Type="http://schemas.openxmlformats.org/officeDocument/2006/relationships/hyperlink" Target="https://patentimages.storage.googleapis.com/43/3b/8e/88a866445a8def/CN118991953A.pdf" TargetMode="External"/><Relationship Id="rId295" Type="http://schemas.openxmlformats.org/officeDocument/2006/relationships/hyperlink" Target="https://patentimages.storage.googleapis.com/e6/8e/9d/45e3ea45011062/US7708096.pdf" TargetMode="External"/><Relationship Id="rId309" Type="http://schemas.openxmlformats.org/officeDocument/2006/relationships/hyperlink" Target="https://patentimages.storage.googleapis.com/0f/e0/aa/7c0af03c9c8d0d/CN115871807A.pdf" TargetMode="External"/><Relationship Id="rId27" Type="http://schemas.openxmlformats.org/officeDocument/2006/relationships/hyperlink" Target="https://patents.google.com/patent/RU2840559C2/en?q=(snowmobile+CVT+transmission+clutch)&amp;num=100&amp;oq=snowmobile+CVT+transmission+clutch&amp;sort=new&amp;clustered=true" TargetMode="External"/><Relationship Id="rId48" Type="http://schemas.openxmlformats.org/officeDocument/2006/relationships/hyperlink" Target="https://patents.google.com/patent/US20200378494A1/en?q=(snowmobile+CVT+transmission+clutch)&amp;num=100&amp;oq=snowmobile+CVT+transmission+clutch&amp;sort=new&amp;page=1&amp;clustered=true" TargetMode="External"/><Relationship Id="rId69" Type="http://schemas.openxmlformats.org/officeDocument/2006/relationships/hyperlink" Target="https://patents.google.com/patent/US20240052774A1/en?q=(snowmobile+engine)&amp;oq=snowmobile+engine" TargetMode="External"/><Relationship Id="rId113" Type="http://schemas.openxmlformats.org/officeDocument/2006/relationships/hyperlink" Target="https://patentimages.storage.googleapis.com/4d/23/e2/735c7a21de1215/US20240034435A1.pdf" TargetMode="External"/><Relationship Id="rId134" Type="http://schemas.openxmlformats.org/officeDocument/2006/relationships/hyperlink" Target="https://patentimages.storage.googleapis.com/b8/a4/52/662188876d264e/US8676440.pdf" TargetMode="External"/><Relationship Id="rId320" Type="http://schemas.openxmlformats.org/officeDocument/2006/relationships/hyperlink" Target="https://patentimages.storage.googleapis.com/56/9f/99/cabaa60d31e00f/CN113997801A.pdf" TargetMode="External"/><Relationship Id="rId80" Type="http://schemas.openxmlformats.org/officeDocument/2006/relationships/hyperlink" Target="https://patents.google.com/patent/US9428232B2/en?oq=US9428232B2" TargetMode="External"/><Relationship Id="rId155" Type="http://schemas.openxmlformats.org/officeDocument/2006/relationships/hyperlink" Target="https://patentimages.storage.googleapis.com/09/6f/ec/d9343f3d550db4/US11518453B2.pdf" TargetMode="External"/><Relationship Id="rId176" Type="http://schemas.openxmlformats.org/officeDocument/2006/relationships/hyperlink" Target="https://patentimages.storage.googleapis.com/f2/6f/a6/c7d1396cd60be3/US7802646.pdf" TargetMode="External"/><Relationship Id="rId197" Type="http://schemas.openxmlformats.org/officeDocument/2006/relationships/hyperlink" Target="https://patentimages.storage.googleapis.com/4a/d7/fd/a49d09fa56faab/CA2762708A1.pdf" TargetMode="External"/><Relationship Id="rId341" Type="http://schemas.openxmlformats.org/officeDocument/2006/relationships/hyperlink" Target="https://patentimages.storage.googleapis.com/ce/b8/cc/37497df978f57e/CA3077563C.pdf" TargetMode="External"/><Relationship Id="rId201" Type="http://schemas.openxmlformats.org/officeDocument/2006/relationships/hyperlink" Target="https://patentimages.storage.googleapis.com/87/b5/ff/203546282d9a35/RU191366U1.pdf" TargetMode="External"/><Relationship Id="rId222" Type="http://schemas.openxmlformats.org/officeDocument/2006/relationships/hyperlink" Target="https://patentimages.storage.googleapis.com/73/97/b3/0a746c55699673/US20060085966A1.pdf" TargetMode="External"/><Relationship Id="rId243" Type="http://schemas.openxmlformats.org/officeDocument/2006/relationships/hyperlink" Target="https://patentimages.storage.googleapis.com/e4/15/f9/4e0ef8ee1b41f5/US7226136.pdf" TargetMode="External"/><Relationship Id="rId264" Type="http://schemas.openxmlformats.org/officeDocument/2006/relationships/hyperlink" Target="https://patentimages.storage.googleapis.com/44/a3/9f/97b3904220a917/JP2010132187A.pdf" TargetMode="External"/><Relationship Id="rId285" Type="http://schemas.openxmlformats.org/officeDocument/2006/relationships/hyperlink" Target="https://patentimages.storage.googleapis.com/cf/c3/d1/2a91cb6fd33c27/US20080173491A1.pdf" TargetMode="External"/><Relationship Id="rId17" Type="http://schemas.openxmlformats.org/officeDocument/2006/relationships/hyperlink" Target="https://patents.google.com/patent/US12510146B2/en?q=(snowmobile+CVT+transmission+clutch)&amp;num=100&amp;oq=snowmobile+CVT+transmission+clutch&amp;sort=new&amp;clustered=true" TargetMode="External"/><Relationship Id="rId38" Type="http://schemas.openxmlformats.org/officeDocument/2006/relationships/hyperlink" Target="https://patents.google.com/patent/US20220397194A1/en?q=(snowmobile+CVT+transmission+clutch)&amp;num=100&amp;oq=snowmobile+CVT+transmission+clutch&amp;sort=new&amp;page=1&amp;clustered=true" TargetMode="External"/><Relationship Id="rId59" Type="http://schemas.openxmlformats.org/officeDocument/2006/relationships/hyperlink" Target="https://patents.google.com/patent/EP3499001A1/en?q=(snowmobile+CVT+transmission+clutch)&amp;num=100&amp;oq=snowmobile+CVT+transmission+clutch&amp;sort=new&amp;page=1&amp;clustered=true" TargetMode="External"/><Relationship Id="rId103" Type="http://schemas.openxmlformats.org/officeDocument/2006/relationships/hyperlink" Target="https://patents.google.com/patent/JP2010052685A/en?q=(snowmobile+engine)&amp;oq=snowmobile+engine+&amp;page=44" TargetMode="External"/><Relationship Id="rId124" Type="http://schemas.openxmlformats.org/officeDocument/2006/relationships/hyperlink" Target="https://patentimages.storage.googleapis.com/00/8f/c7/a62270bde32730/US11472347.pdf" TargetMode="External"/><Relationship Id="rId310" Type="http://schemas.openxmlformats.org/officeDocument/2006/relationships/hyperlink" Target="https://patentimages.storage.googleapis.com/7a/c7/b7/4d396925ff5471/US20250115331A1.pdf" TargetMode="External"/><Relationship Id="rId70" Type="http://schemas.openxmlformats.org/officeDocument/2006/relationships/hyperlink" Target="https://patents.google.com/patent/US7431116B2/en?q=(snowmobile+engine)&amp;oq=snowmobile+engine" TargetMode="External"/><Relationship Id="rId91" Type="http://schemas.openxmlformats.org/officeDocument/2006/relationships/hyperlink" Target="https://patents.google.com/patent/US5129473A/en?q=(snowmobile+engine+cooling+system)&amp;oq=snowmobile+engine+cooling+system" TargetMode="External"/><Relationship Id="rId145" Type="http://schemas.openxmlformats.org/officeDocument/2006/relationships/hyperlink" Target="https://patentimages.storage.googleapis.com/7d/6c/02/3e11e850d2baff/US9751552.pdf" TargetMode="External"/><Relationship Id="rId166" Type="http://schemas.openxmlformats.org/officeDocument/2006/relationships/hyperlink" Target="https://patentimages.storage.googleapis.com/54/92/7a/109a82d81bc1ca/US8302721.pdf" TargetMode="External"/><Relationship Id="rId187" Type="http://schemas.openxmlformats.org/officeDocument/2006/relationships/hyperlink" Target="https://patentimages.storage.googleapis.com/19/7e/4e/ad1cef84176396/US10059362.pdf" TargetMode="External"/><Relationship Id="rId331" Type="http://schemas.openxmlformats.org/officeDocument/2006/relationships/hyperlink" Target="https://patentimages.storage.googleapis.com/27/e1/83/5652d50925b7e4/US8584781.pdf" TargetMode="External"/><Relationship Id="rId352" Type="http://schemas.openxmlformats.org/officeDocument/2006/relationships/hyperlink" Target="https://patents.google.com/patent/US8408348B2/en?oq=US8408348B2" TargetMode="External"/><Relationship Id="rId1" Type="http://schemas.openxmlformats.org/officeDocument/2006/relationships/hyperlink" Target="https://patents.google.com/patent/US3602364A/en?q=(snowmobile)&amp;oq=snowmobile&amp;sort=old" TargetMode="External"/><Relationship Id="rId212" Type="http://schemas.openxmlformats.org/officeDocument/2006/relationships/hyperlink" Target="https://patentimages.storage.googleapis.com/23/34/51/222b762dcd9d31/US20220041250A1.pdf" TargetMode="External"/><Relationship Id="rId233" Type="http://schemas.openxmlformats.org/officeDocument/2006/relationships/hyperlink" Target="https://patentimages.storage.googleapis.com/b1/f4/97/8f0bad1d0896aa/US20190256170A1.pdf" TargetMode="External"/><Relationship Id="rId254" Type="http://schemas.openxmlformats.org/officeDocument/2006/relationships/hyperlink" Target="https://patentimages.storage.googleapis.com/c5/09/7e/e8754d10b78c63/US20090085398A1.pdf" TargetMode="External"/><Relationship Id="rId28" Type="http://schemas.openxmlformats.org/officeDocument/2006/relationships/hyperlink" Target="https://patents.google.com/patent/US20250314285A1/en?q=(snowmobile+CVT+transmission+clutch)&amp;num=100&amp;oq=snowmobile+CVT+transmission+clutch&amp;sort=new&amp;clustered=true" TargetMode="External"/><Relationship Id="rId49" Type="http://schemas.openxmlformats.org/officeDocument/2006/relationships/hyperlink" Target="https://patents.google.com/patent/US20200393232A1/en?q=(snowmobile+CVT+transmission+clutch)&amp;num=100&amp;oq=snowmobile+CVT+transmission+clutch&amp;sort=new&amp;page=1&amp;clustered=true" TargetMode="External"/><Relationship Id="rId114" Type="http://schemas.openxmlformats.org/officeDocument/2006/relationships/hyperlink" Target="https://patentimages.storage.googleapis.com/13/0c/ab/c0c855d82363fd/US10137965.pdf" TargetMode="External"/><Relationship Id="rId275" Type="http://schemas.openxmlformats.org/officeDocument/2006/relationships/hyperlink" Target="https://patentimages.storage.googleapis.com/71/70/f5/09501824e6ddc8/US9873485.pdf" TargetMode="External"/><Relationship Id="rId296" Type="http://schemas.openxmlformats.org/officeDocument/2006/relationships/hyperlink" Target="https://patentimages.storage.googleapis.com/39/9e/5f/43f35ce5b5b822/US20130133967A1.pdf" TargetMode="External"/><Relationship Id="rId300" Type="http://schemas.openxmlformats.org/officeDocument/2006/relationships/hyperlink" Target="https://patentimages.storage.googleapis.com/a9/6f/c5/155c2854d79369/US20160167722A1.pdf" TargetMode="External"/><Relationship Id="rId60" Type="http://schemas.openxmlformats.org/officeDocument/2006/relationships/hyperlink" Target="https://patents.google.com/patent/US20190040942A1/en?q=(snowmobile+CVT+transmission+clutch)&amp;num=100&amp;oq=snowmobile+CVT+transmission+clutch&amp;sort=new&amp;page=1&amp;clustered=true" TargetMode="External"/><Relationship Id="rId81" Type="http://schemas.openxmlformats.org/officeDocument/2006/relationships/hyperlink" Target="https://patents.google.com/patent/US9174702B1/en?oq=US9174702B1" TargetMode="External"/><Relationship Id="rId135" Type="http://schemas.openxmlformats.org/officeDocument/2006/relationships/hyperlink" Target="https://patentimages.storage.googleapis.com/5c/b9/92/15f8e71ded3ad7/US7694768.pdf" TargetMode="External"/><Relationship Id="rId156" Type="http://schemas.openxmlformats.org/officeDocument/2006/relationships/hyperlink" Target="https://patentimages.storage.googleapis.com/8b/e4/91/06c2562bd17a71/US9545976.pdf" TargetMode="External"/><Relationship Id="rId177" Type="http://schemas.openxmlformats.org/officeDocument/2006/relationships/hyperlink" Target="https://patentimages.storage.googleapis.com/45/3e/76/2f96ebd55aaa79/US9469327.pdf" TargetMode="External"/><Relationship Id="rId198" Type="http://schemas.openxmlformats.org/officeDocument/2006/relationships/hyperlink" Target="https://patentimages.storage.googleapis.com/41/e0/eb/1428b1174b3083/RU70646U1.pdf" TargetMode="External"/><Relationship Id="rId321" Type="http://schemas.openxmlformats.org/officeDocument/2006/relationships/hyperlink" Target="https://patentimages.storage.googleapis.com/e6/a4/60/9d06fde3fa06a6/CN205220357U.pdf" TargetMode="External"/><Relationship Id="rId342" Type="http://schemas.openxmlformats.org/officeDocument/2006/relationships/hyperlink" Target="https://patentimages.storage.googleapis.com/ab/6d/50/b5c642f3b619e1/CN110065587A.pdf" TargetMode="External"/><Relationship Id="rId202" Type="http://schemas.openxmlformats.org/officeDocument/2006/relationships/hyperlink" Target="https://patentimages.storage.googleapis.com/2e/42/03/219e56a3abb483/RU2709355C2.pdf" TargetMode="External"/><Relationship Id="rId223" Type="http://schemas.openxmlformats.org/officeDocument/2006/relationships/hyperlink" Target="https://patentimages.storage.googleapis.com/16/85/48/92e7fa82f2215a/US10597117.pdf" TargetMode="External"/><Relationship Id="rId244" Type="http://schemas.openxmlformats.org/officeDocument/2006/relationships/hyperlink" Target="https://patentimages.storage.googleapis.com/a8/3f/4e/94d971d3077b03/RU2760049C1.pdf" TargetMode="External"/><Relationship Id="rId18" Type="http://schemas.openxmlformats.org/officeDocument/2006/relationships/hyperlink" Target="https://patents.google.com/patent/US12480565B2/en?q=(snowmobile+CVT+transmission+clutch)&amp;num=100&amp;oq=snowmobile+CVT+transmission+clutch&amp;sort=new&amp;clustered=true" TargetMode="External"/><Relationship Id="rId39" Type="http://schemas.openxmlformats.org/officeDocument/2006/relationships/hyperlink" Target="https://patents.google.com/patent/CA3216930A1/en?q=(snowmobile+CVT+transmission+clutch)&amp;num=100&amp;oq=snowmobile+CVT+transmission+clutch&amp;sort=new&amp;page=1&amp;clustered=true" TargetMode="External"/><Relationship Id="rId265" Type="http://schemas.openxmlformats.org/officeDocument/2006/relationships/hyperlink" Target="https://patentimages.storage.googleapis.com/7d/cd/0c/43137335a9a82e/US9469218.pdf" TargetMode="External"/><Relationship Id="rId286" Type="http://schemas.openxmlformats.org/officeDocument/2006/relationships/hyperlink" Target="https://patentimages.storage.googleapis.com/bc/66/8a/44842da3b8561b/CN119348694A.pdf" TargetMode="External"/><Relationship Id="rId50" Type="http://schemas.openxmlformats.org/officeDocument/2006/relationships/hyperlink" Target="https://patents.google.com/patent/ES2983317T3/en?q=(snowmobile+CVT+transmission+clutch)&amp;num=100&amp;oq=snowmobile+CVT+transmission+clutch&amp;sort=new&amp;page=1&amp;clustered=true" TargetMode="External"/><Relationship Id="rId104" Type="http://schemas.openxmlformats.org/officeDocument/2006/relationships/hyperlink" Target="https://patents.google.com/patent/US6796395B1/en?q=(snowmobile+engine)&amp;oq=snowmobile+engine+&amp;page=46" TargetMode="External"/><Relationship Id="rId125" Type="http://schemas.openxmlformats.org/officeDocument/2006/relationships/hyperlink" Target="https://patentimages.storage.googleapis.com/69/e9/04/49abcdd827c97a/EP3875801B1.pdf" TargetMode="External"/><Relationship Id="rId146" Type="http://schemas.openxmlformats.org/officeDocument/2006/relationships/hyperlink" Target="https://patentimages.storage.googleapis.com/6f/fd/d6/44586c5b5e2ad9/US20170129569A1.pdf" TargetMode="External"/><Relationship Id="rId167" Type="http://schemas.openxmlformats.org/officeDocument/2006/relationships/hyperlink" Target="https://patentimages.storage.googleapis.com/8c/c2/23/95ec3fdd1fca97/US10822054.pdf" TargetMode="External"/><Relationship Id="rId188" Type="http://schemas.openxmlformats.org/officeDocument/2006/relationships/hyperlink" Target="https://patentimages.storage.googleapis.com/b4/b5/d3/99a8d1c1f0db71/US11332215.pdf" TargetMode="External"/><Relationship Id="rId311" Type="http://schemas.openxmlformats.org/officeDocument/2006/relationships/hyperlink" Target="https://patentimages.storage.googleapis.com/d6/28/9f/44d79457aeb7a1/US20110012334A1.pdf" TargetMode="External"/><Relationship Id="rId332" Type="http://schemas.openxmlformats.org/officeDocument/2006/relationships/hyperlink" Target="https://patentimages.storage.googleapis.com/0f/40/21/7e33da242049a4/CN102975781A.pdf" TargetMode="External"/><Relationship Id="rId353" Type="http://schemas.openxmlformats.org/officeDocument/2006/relationships/printerSettings" Target="../printerSettings/printerSettings1.bin"/><Relationship Id="rId71" Type="http://schemas.openxmlformats.org/officeDocument/2006/relationships/hyperlink" Target="https://patents.google.com/patent/JPH11334393A/en?q=(snowmobile+engine)&amp;oq=snowmobile+engine&amp;page=1" TargetMode="External"/><Relationship Id="rId92" Type="http://schemas.openxmlformats.org/officeDocument/2006/relationships/hyperlink" Target="https://patents.google.com/patent/US20260002499A1/en?q=(snowmobile+engine+cooling+system)&amp;oq=snowmobile+engine+cooling+system&amp;page=1" TargetMode="External"/><Relationship Id="rId213" Type="http://schemas.openxmlformats.org/officeDocument/2006/relationships/hyperlink" Target="https://patentimages.storage.googleapis.com/d4/cc/4f/8a37a12ec4eaa0/US20240343345A1.pdf" TargetMode="External"/><Relationship Id="rId234" Type="http://schemas.openxmlformats.org/officeDocument/2006/relationships/hyperlink" Target="https://patentimages.storage.googleapis.com/db/fa/51/6262fc3aff8101/US7905310.pdf" TargetMode="External"/><Relationship Id="rId2" Type="http://schemas.openxmlformats.org/officeDocument/2006/relationships/hyperlink" Target="https://patents.google.com/patent/US3850050A/en?q=(snowmobile)&amp;sort=old&amp;page=2" TargetMode="External"/><Relationship Id="rId29" Type="http://schemas.openxmlformats.org/officeDocument/2006/relationships/hyperlink" Target="https://patents.google.com/patent/US20230272827A1/en?q=(snowmobile+CVT+transmission+clutch)&amp;num=100&amp;oq=snowmobile+CVT+transmission+clutch&amp;sort=new&amp;clustered=true" TargetMode="External"/><Relationship Id="rId255" Type="http://schemas.openxmlformats.org/officeDocument/2006/relationships/hyperlink" Target="https://patentimages.storage.googleapis.com/a6/65/bd/d374fbabfa206f/US20090038869A1.pdf" TargetMode="External"/><Relationship Id="rId276" Type="http://schemas.openxmlformats.org/officeDocument/2006/relationships/hyperlink" Target="https://patentimages.storage.googleapis.com/63/65/65/ca17111c52aca2/US8590654.pdf" TargetMode="External"/><Relationship Id="rId297" Type="http://schemas.openxmlformats.org/officeDocument/2006/relationships/hyperlink" Target="https://patentimages.storage.googleapis.com/30/75/84/9f545b1b2c2d0a/US10144444.pdf" TargetMode="External"/><Relationship Id="rId40" Type="http://schemas.openxmlformats.org/officeDocument/2006/relationships/hyperlink" Target="https://patents.google.com/patent/US11668356B2/en?q=(snowmobile+CVT+transmission+clutch)&amp;num=100&amp;oq=snowmobile+CVT+transmission+clutch&amp;sort=new&amp;page=1&amp;clustered=true" TargetMode="External"/><Relationship Id="rId115" Type="http://schemas.openxmlformats.org/officeDocument/2006/relationships/hyperlink" Target="https://patentimages.storage.googleapis.com/85/c1/70/687b0f956fedf2/US11097793.pdf" TargetMode="External"/><Relationship Id="rId136" Type="http://schemas.openxmlformats.org/officeDocument/2006/relationships/hyperlink" Target="https://patentimages.storage.googleapis.com/b5/56/27/c90b168723c58a/RU2672346C2.pdf" TargetMode="External"/><Relationship Id="rId157" Type="http://schemas.openxmlformats.org/officeDocument/2006/relationships/hyperlink" Target="https://patentimages.storage.googleapis.com/4c/76/f1/e81d8ec7209eae/US20080185202A1.pdf" TargetMode="External"/><Relationship Id="rId178" Type="http://schemas.openxmlformats.org/officeDocument/2006/relationships/hyperlink" Target="https://patentimages.storage.googleapis.com/c7/7b/7a/46e001348a51ec/US11524748.pdf" TargetMode="External"/><Relationship Id="rId301" Type="http://schemas.openxmlformats.org/officeDocument/2006/relationships/hyperlink" Target="https://patentimages.storage.googleapis.com/dc/b0/51/40961b3ad2ce8f/US8430197.pdf" TargetMode="External"/><Relationship Id="rId322" Type="http://schemas.openxmlformats.org/officeDocument/2006/relationships/hyperlink" Target="https://patentimages.storage.googleapis.com/34/c9/d8/38504b9c02d91c/CN113291372A.pdf" TargetMode="External"/><Relationship Id="rId343" Type="http://schemas.openxmlformats.org/officeDocument/2006/relationships/hyperlink" Target="https://patentimages.storage.googleapis.com/d7/96/61/bbe6be48cd6c1a/CN201816663U.pdf" TargetMode="External"/><Relationship Id="rId61" Type="http://schemas.openxmlformats.org/officeDocument/2006/relationships/hyperlink" Target="https://patents.google.com/patent/US20180320773A1/en?q=(snowmobile+CVT+transmission+clutch)&amp;num=100&amp;oq=snowmobile+CVT+transmission+clutch&amp;sort=new&amp;page=1&amp;clustered=true" TargetMode="External"/><Relationship Id="rId82" Type="http://schemas.openxmlformats.org/officeDocument/2006/relationships/hyperlink" Target="https://patents.google.com/patent/US8528683B2/en?oq=US8528683B2" TargetMode="External"/><Relationship Id="rId199" Type="http://schemas.openxmlformats.org/officeDocument/2006/relationships/hyperlink" Target="https://patentimages.storage.googleapis.com/4d/35/be/aeb86b7520ae60/RU2709148C2.pdf" TargetMode="External"/><Relationship Id="rId203" Type="http://schemas.openxmlformats.org/officeDocument/2006/relationships/hyperlink" Target="https://patentimages.storage.googleapis.com/93/28/e5/46f05bb94f5d44/US20240017793A1.pdf" TargetMode="External"/><Relationship Id="rId19" Type="http://schemas.openxmlformats.org/officeDocument/2006/relationships/hyperlink" Target="https://patents.google.com/patent/US20250144995A1/en?q=(snowmobile+CVT+transmission+clutch)&amp;num=100&amp;oq=snowmobile+CVT+transmission+clutch&amp;sort=new&amp;clustered=true" TargetMode="External"/><Relationship Id="rId224" Type="http://schemas.openxmlformats.org/officeDocument/2006/relationships/hyperlink" Target="https://patentimages.storage.googleapis.com/fd/b6/d2/e40a940d30089e/US7967088.pdf" TargetMode="External"/><Relationship Id="rId245" Type="http://schemas.openxmlformats.org/officeDocument/2006/relationships/hyperlink" Target="https://patentimages.storage.googleapis.com/1f/9c/1d/d4e331149b896c/RU2691490C1.pdf" TargetMode="External"/><Relationship Id="rId266" Type="http://schemas.openxmlformats.org/officeDocument/2006/relationships/hyperlink" Target="https://patentimages.storage.googleapis.com/5d/af/5d/fb051bf2736211/RU2661645C2.pdf" TargetMode="External"/><Relationship Id="rId287" Type="http://schemas.openxmlformats.org/officeDocument/2006/relationships/hyperlink" Target="https://patentimages.storage.googleapis.com/53/f6/14/eb59801f151113/CN103189271B.pdf" TargetMode="External"/><Relationship Id="rId30" Type="http://schemas.openxmlformats.org/officeDocument/2006/relationships/hyperlink" Target="https://patents.google.com/patent/SE2450184A1/en?q=(snowmobile+CVT+transmission+clutch)&amp;num=100&amp;oq=snowmobile+CVT+transmission+clutch&amp;sort=new&amp;clustered=true" TargetMode="External"/><Relationship Id="rId105" Type="http://schemas.openxmlformats.org/officeDocument/2006/relationships/hyperlink" Target="https://patentimages.storage.googleapis.com/2a/ff/57/ca409b0fe4c2a4/US7975794.pdf" TargetMode="External"/><Relationship Id="rId126" Type="http://schemas.openxmlformats.org/officeDocument/2006/relationships/hyperlink" Target="https://patentimages.storage.googleapis.com/38/57/1b/05a718f7cb5e18/US12151624.pdf" TargetMode="External"/><Relationship Id="rId147" Type="http://schemas.openxmlformats.org/officeDocument/2006/relationships/hyperlink" Target="https://patentimages.storage.googleapis.com/d5/82/cf/6dd1e117a0eb1f/RU2719265C2.pdf" TargetMode="External"/><Relationship Id="rId168" Type="http://schemas.openxmlformats.org/officeDocument/2006/relationships/hyperlink" Target="https://patentimages.storage.googleapis.com/36/cf/6b/dd6acd113d5f9c/US11306809.pdf" TargetMode="External"/><Relationship Id="rId312" Type="http://schemas.openxmlformats.org/officeDocument/2006/relationships/hyperlink" Target="https://patentimages.storage.googleapis.com/9a/00/ce/c701906565297d/CA2903120C.pdf" TargetMode="External"/><Relationship Id="rId333" Type="http://schemas.openxmlformats.org/officeDocument/2006/relationships/hyperlink" Target="https://patentimages.storage.googleapis.com/bc/e3/12/30df23095ff3f8/CN219506079U.pdf" TargetMode="External"/><Relationship Id="rId354" Type="http://schemas.openxmlformats.org/officeDocument/2006/relationships/drawing" Target="../drawings/drawing1.xml"/><Relationship Id="rId51" Type="http://schemas.openxmlformats.org/officeDocument/2006/relationships/hyperlink" Target="https://patents.google.com/patent/JP7015965B2/en?q=(snowmobile+CVT+transmission+clutch)&amp;num=100&amp;oq=snowmobile+CVT+transmission+clutch&amp;sort=new&amp;page=1&amp;clustered=true" TargetMode="External"/><Relationship Id="rId72" Type="http://schemas.openxmlformats.org/officeDocument/2006/relationships/hyperlink" Target="https://patents.google.com/patent/CA2496716C/en?q=(snowmobile+engine)&amp;oq=snowmobile+engine&amp;page=5" TargetMode="External"/><Relationship Id="rId93" Type="http://schemas.openxmlformats.org/officeDocument/2006/relationships/hyperlink" Target="https://patents.google.com/patent/US5957230A/en?q=(snowmobile+engine+cooling+system)&amp;oq=snowmobile+engine+cooling+system&amp;page=1" TargetMode="External"/><Relationship Id="rId189" Type="http://schemas.openxmlformats.org/officeDocument/2006/relationships/hyperlink" Target="https://patentimages.storage.googleapis.com/c3/da/a1/96ce3da82f3eea/RU83992U1.pdf" TargetMode="External"/><Relationship Id="rId3" Type="http://schemas.openxmlformats.org/officeDocument/2006/relationships/hyperlink" Target="https://patents.google.com/patent/US3881043A/en?q=(snowmobile)&amp;sort=old&amp;page=2" TargetMode="External"/><Relationship Id="rId214" Type="http://schemas.openxmlformats.org/officeDocument/2006/relationships/hyperlink" Target="https://patentimages.storage.googleapis.com/3b/50/7d/b927a78c992649/US20240124096A1.pdf" TargetMode="External"/><Relationship Id="rId235" Type="http://schemas.openxmlformats.org/officeDocument/2006/relationships/hyperlink" Target="https://patentimages.storage.googleapis.com/cf/da/87/4e55db30112e72/US20150091373A1.pdf" TargetMode="External"/><Relationship Id="rId256" Type="http://schemas.openxmlformats.org/officeDocument/2006/relationships/hyperlink" Target="https://patentimages.storage.googleapis.com/38/4d/ef/3ade0a6ea1cd60/US8950539.pdf" TargetMode="External"/><Relationship Id="rId277" Type="http://schemas.openxmlformats.org/officeDocument/2006/relationships/hyperlink" Target="https://patentimages.storage.googleapis.com/48/4f/57/16f4c65445569b/CA3030691C.pdf" TargetMode="External"/><Relationship Id="rId298" Type="http://schemas.openxmlformats.org/officeDocument/2006/relationships/hyperlink" Target="https://patentimages.storage.googleapis.com/ab/82/0b/277f8c9fa51cc9/US20240043076A1.pdf" TargetMode="External"/><Relationship Id="rId116" Type="http://schemas.openxmlformats.org/officeDocument/2006/relationships/hyperlink" Target="https://patentimages.storage.googleapis.com/18/cc/30/c8293bb2a9ec90/CA3009002C.pdf" TargetMode="External"/><Relationship Id="rId137" Type="http://schemas.openxmlformats.org/officeDocument/2006/relationships/hyperlink" Target="https://patentimages.storage.googleapis.com/16/17/b7/8a0786fb5f2adb/US7891454.pdf" TargetMode="External"/><Relationship Id="rId158" Type="http://schemas.openxmlformats.org/officeDocument/2006/relationships/hyperlink" Target="https://patentimages.storage.googleapis.com/9d/3a/5d/0923ad87fca9f7/US11850935.pdf" TargetMode="External"/><Relationship Id="rId302" Type="http://schemas.openxmlformats.org/officeDocument/2006/relationships/hyperlink" Target="https://patentimages.storage.googleapis.com/1e/7d/6a/aab2b5e700387d/CN202728513U.pdf" TargetMode="External"/><Relationship Id="rId323" Type="http://schemas.openxmlformats.org/officeDocument/2006/relationships/hyperlink" Target="https://patentimages.storage.googleapis.com/7d/d6/e0/28058f1e46c52e/RU134144U1.pdf" TargetMode="External"/><Relationship Id="rId344" Type="http://schemas.openxmlformats.org/officeDocument/2006/relationships/hyperlink" Target="https://patentimages.storage.googleapis.com/f6/26/9c/cb47d698f349b6/CN206125156U.pdf" TargetMode="External"/><Relationship Id="rId20" Type="http://schemas.openxmlformats.org/officeDocument/2006/relationships/hyperlink" Target="https://patents.google.com/patent/US20240294231A1/en?q=(snowmobile+CVT+transmission+clutch)&amp;num=100&amp;oq=snowmobile+CVT+transmission+clutch&amp;sort=new&amp;clustered=true" TargetMode="External"/><Relationship Id="rId41" Type="http://schemas.openxmlformats.org/officeDocument/2006/relationships/hyperlink" Target="https://patents.google.com/patent/WO2023112322A1/en?q=(snowmobile+CVT+transmission+clutch)&amp;num=100&amp;oq=snowmobile+CVT+transmission+clutch&amp;sort=new&amp;page=1&amp;clustered=true" TargetMode="External"/><Relationship Id="rId62" Type="http://schemas.openxmlformats.org/officeDocument/2006/relationships/hyperlink" Target="https://patents.google.com/patent/RU2752156C2/en?q=(snowmobile+CVT+transmission+clutch)&amp;num=100&amp;oq=snowmobile+CVT+transmission+clutch&amp;sort=new&amp;page=1&amp;clustered=true" TargetMode="External"/><Relationship Id="rId83" Type="http://schemas.openxmlformats.org/officeDocument/2006/relationships/hyperlink" Target="https://patents.google.com/patent/US7997372B2/en?oq=US7997372B2" TargetMode="External"/><Relationship Id="rId179" Type="http://schemas.openxmlformats.org/officeDocument/2006/relationships/hyperlink" Target="https://patentimages.storage.googleapis.com/1f/25/ac/6bfcfb7e39367e/US10435059.pdf" TargetMode="External"/><Relationship Id="rId190" Type="http://schemas.openxmlformats.org/officeDocument/2006/relationships/hyperlink" Target="https://patentimages.storage.googleapis.com/e5/d1/8e/98dfa9c8e792f0/US7530594.pdf" TargetMode="External"/><Relationship Id="rId204" Type="http://schemas.openxmlformats.org/officeDocument/2006/relationships/hyperlink" Target="https://patentimages.storage.googleapis.com/59/8f/d4/39d6c0b58360b9/US9789930.pdf" TargetMode="External"/><Relationship Id="rId225" Type="http://schemas.openxmlformats.org/officeDocument/2006/relationships/hyperlink" Target="https://patentimages.storage.googleapis.com/2d/8b/c5/114c4041507b92/US20240149977A1.pdf" TargetMode="External"/><Relationship Id="rId246" Type="http://schemas.openxmlformats.org/officeDocument/2006/relationships/hyperlink" Target="https://patentimages.storage.googleapis.com/35/7b/44/0560f9e8f2d570/US6942050.pdf" TargetMode="External"/><Relationship Id="rId267" Type="http://schemas.openxmlformats.org/officeDocument/2006/relationships/hyperlink" Target="https://patentimages.storage.googleapis.com/f5/06/a1/e032e69cebd01d/CA2714792C.pdf" TargetMode="External"/><Relationship Id="rId288" Type="http://schemas.openxmlformats.org/officeDocument/2006/relationships/hyperlink" Target="https://patentimages.storage.googleapis.com/f0/78/d6/e88ccf1f67d10f/US12208856.pdf" TargetMode="External"/><Relationship Id="rId106" Type="http://schemas.openxmlformats.org/officeDocument/2006/relationships/hyperlink" Target="https://patentimages.storage.googleapis.com/0e/52/91/e6050d15986cb9/US20080036168A1.pdf" TargetMode="External"/><Relationship Id="rId127" Type="http://schemas.openxmlformats.org/officeDocument/2006/relationships/hyperlink" Target="https://patentimages.storage.googleapis.com/c5/34/72/70713c09aa734d/US7255357.pdf" TargetMode="External"/><Relationship Id="rId313" Type="http://schemas.openxmlformats.org/officeDocument/2006/relationships/hyperlink" Target="https://patentimages.storage.googleapis.com/8f/d0/a0/8e64ea4c1561d3/US7096988.pdf" TargetMode="External"/><Relationship Id="rId10" Type="http://schemas.openxmlformats.org/officeDocument/2006/relationships/hyperlink" Target="https://patents.google.com/patent/JP2025146727A/en?q=(snowmobile+CVT+transmission+clutch)&amp;num=100&amp;oq=snowmobile+CVT+transmission+clutch&amp;sort=new&amp;clustered=true" TargetMode="External"/><Relationship Id="rId31" Type="http://schemas.openxmlformats.org/officeDocument/2006/relationships/hyperlink" Target="https://patents.google.com/patent/US20230313867A1/en?q=(snowmobile+CVT+transmission+clutch)&amp;num=100&amp;oq=snowmobile+CVT+transmission+clutch&amp;sort=new&amp;clustered=true" TargetMode="External"/><Relationship Id="rId52" Type="http://schemas.openxmlformats.org/officeDocument/2006/relationships/hyperlink" Target="https://patents.google.com/patent/US20200208737A1/en?q=(snowmobile+CVT+transmission+clutch)&amp;num=100&amp;oq=snowmobile+CVT+transmission+clutch&amp;sort=new&amp;page=1&amp;clustered=true" TargetMode="External"/><Relationship Id="rId73" Type="http://schemas.openxmlformats.org/officeDocument/2006/relationships/hyperlink" Target="https://patents.google.com/patent/US6644261B2/en?q=(snowmobile+engine)&amp;oq=snowmobile+engine&amp;page=9" TargetMode="External"/><Relationship Id="rId94" Type="http://schemas.openxmlformats.org/officeDocument/2006/relationships/hyperlink" Target="https://patents.google.com/patent/US6109217A/en?q=(snowmobile+engine+cooling+system)&amp;oq=snowmobile+engine+cooling+system&amp;page=6" TargetMode="External"/><Relationship Id="rId148" Type="http://schemas.openxmlformats.org/officeDocument/2006/relationships/hyperlink" Target="https://patentimages.storage.googleapis.com/10/f9/f0/cd36ec64307845/US8074759.pdf" TargetMode="External"/><Relationship Id="rId169" Type="http://schemas.openxmlformats.org/officeDocument/2006/relationships/hyperlink" Target="https://patentimages.storage.googleapis.com/1b/d1/c3/033aa4d9786da6/US7789183.pdf" TargetMode="External"/><Relationship Id="rId334" Type="http://schemas.openxmlformats.org/officeDocument/2006/relationships/hyperlink" Target="https://patentimages.storage.googleapis.com/7c/27/43/488af37d220a9f/US20240286711A1.pdf" TargetMode="External"/><Relationship Id="rId4" Type="http://schemas.openxmlformats.org/officeDocument/2006/relationships/hyperlink" Target="https://patents.google.com/patent/US20260055739A1/en?q=(snowmobile+CVT+transmission+clutch)&amp;num=100&amp;oq=snowmobile+CVT+transmission+clutch&amp;sort=new&amp;clustered=true" TargetMode="External"/><Relationship Id="rId180" Type="http://schemas.openxmlformats.org/officeDocument/2006/relationships/hyperlink" Target="https://patentimages.storage.googleapis.com/19/a8/b9/f6c9ce72b94384/RU117884U1.pdf" TargetMode="External"/><Relationship Id="rId215" Type="http://schemas.openxmlformats.org/officeDocument/2006/relationships/hyperlink" Target="https://patentimages.storage.googleapis.com/39/22/06/39136580d11726/US11415207.pdf" TargetMode="External"/><Relationship Id="rId236" Type="http://schemas.openxmlformats.org/officeDocument/2006/relationships/hyperlink" Target="https://patentimages.storage.googleapis.com/19/4d/60/43b226250f9581/RU168762U1.pdf" TargetMode="External"/><Relationship Id="rId257" Type="http://schemas.openxmlformats.org/officeDocument/2006/relationships/hyperlink" Target="https://patentimages.storage.googleapis.com/79/9b/30/6d709e963a608f/US20140299399A1.pdf" TargetMode="External"/><Relationship Id="rId278" Type="http://schemas.openxmlformats.org/officeDocument/2006/relationships/hyperlink" Target="https://patentimages.storage.googleapis.com/54/fb/44/bbd5ec8703c358/US7753154.pdf" TargetMode="External"/><Relationship Id="rId303" Type="http://schemas.openxmlformats.org/officeDocument/2006/relationships/hyperlink" Target="https://patentimages.storage.googleapis.com/a7/99/3c/df68e5a3ea07a7/CN115384601B.pdf" TargetMode="External"/><Relationship Id="rId42" Type="http://schemas.openxmlformats.org/officeDocument/2006/relationships/hyperlink" Target="https://patents.google.com/patent/WO2023112324A1/en?q=(snowmobile+CVT+transmission+clutch)&amp;num=100&amp;oq=snowmobile+CVT+transmission+clutch&amp;sort=new&amp;page=1&amp;clustered=true" TargetMode="External"/><Relationship Id="rId84" Type="http://schemas.openxmlformats.org/officeDocument/2006/relationships/hyperlink" Target="https://patents.google.com/patent/US8191665B1/en?oq=US8191665B1" TargetMode="External"/><Relationship Id="rId138" Type="http://schemas.openxmlformats.org/officeDocument/2006/relationships/hyperlink" Target="https://patentimages.storage.googleapis.com/83/ad/7b/07e3190570c453/US8820458.pdf" TargetMode="External"/><Relationship Id="rId345" Type="http://schemas.openxmlformats.org/officeDocument/2006/relationships/hyperlink" Target="https://patentimages.storage.googleapis.com/d7/d3/7b/8095d8bb0347e3/CA2742546C.pdf" TargetMode="External"/><Relationship Id="rId191" Type="http://schemas.openxmlformats.org/officeDocument/2006/relationships/hyperlink" Target="https://patentimages.storage.googleapis.com/88/87/86/0caad5a9cd3d7d/CN105398301B.pdf" TargetMode="External"/><Relationship Id="rId205" Type="http://schemas.openxmlformats.org/officeDocument/2006/relationships/hyperlink" Target="https://patentimages.storage.googleapis.com/71/59/b6/76b87cd2047b7f/US20090050390A1.pdf" TargetMode="External"/><Relationship Id="rId247" Type="http://schemas.openxmlformats.org/officeDocument/2006/relationships/hyperlink" Target="https://patentimages.storage.googleapis.com/38/c0/c4/fff011347bdbcc/US7070012.pdf" TargetMode="External"/><Relationship Id="rId107" Type="http://schemas.openxmlformats.org/officeDocument/2006/relationships/hyperlink" Target="https://patentimages.storage.googleapis.com/e2/ae/49/61f8c3470fdcb3/US7533750.pdf" TargetMode="External"/><Relationship Id="rId289" Type="http://schemas.openxmlformats.org/officeDocument/2006/relationships/hyperlink" Target="https://patentimages.storage.googleapis.com/df/75/b2/f005c54db92f3e/CA3113827C.pdf" TargetMode="External"/><Relationship Id="rId11" Type="http://schemas.openxmlformats.org/officeDocument/2006/relationships/hyperlink" Target="https://patents.google.com/patent/CN120007438A/en?q=(snowmobile+CVT+transmission+clutch)&amp;num=100&amp;oq=snowmobile+CVT+transmission+clutch&amp;sort=new&amp;clustered=true" TargetMode="External"/><Relationship Id="rId53" Type="http://schemas.openxmlformats.org/officeDocument/2006/relationships/hyperlink" Target="https://patents.google.com/patent/FR3105139A1/en?q=(snowmobile+CVT+transmission+clutch)&amp;num=100&amp;oq=snowmobile+CVT+transmission+clutch&amp;sort=new&amp;page=1&amp;clustered=true" TargetMode="External"/><Relationship Id="rId149" Type="http://schemas.openxmlformats.org/officeDocument/2006/relationships/hyperlink" Target="https://patentimages.storage.googleapis.com/53/95/db/6a50b8b0b82ba2/US8453779.pdf" TargetMode="External"/><Relationship Id="rId314" Type="http://schemas.openxmlformats.org/officeDocument/2006/relationships/hyperlink" Target="https://patentimages.storage.googleapis.com/53/7b/db/9144dc84fb1b5f/US8499876.pdf" TargetMode="External"/><Relationship Id="rId95" Type="http://schemas.openxmlformats.org/officeDocument/2006/relationships/hyperlink" Target="https://patents.google.com/patent/RU2849677C1/en?q=(snowmobile+engine+cooling+system)&amp;oq=snowmobile+engine+cooling+system&amp;page=16" TargetMode="External"/><Relationship Id="rId160" Type="http://schemas.openxmlformats.org/officeDocument/2006/relationships/hyperlink" Target="https://patentimages.storage.googleapis.com/65/a5/7d/9537589506752e/US9771130.pdf" TargetMode="External"/><Relationship Id="rId216" Type="http://schemas.openxmlformats.org/officeDocument/2006/relationships/hyperlink" Target="https://patentimages.storage.googleapis.com/2e/22/fe/54471a2c099af4/US20250010945A1.pdf" TargetMode="External"/><Relationship Id="rId258" Type="http://schemas.openxmlformats.org/officeDocument/2006/relationships/hyperlink" Target="https://patentimages.storage.googleapis.com/aa/6b/38/cc2caa0ca747a2/US10471797.pdf" TargetMode="External"/><Relationship Id="rId22" Type="http://schemas.openxmlformats.org/officeDocument/2006/relationships/hyperlink" Target="https://patents.google.com/patent/EP4459158A1/en?q=(snowmobile+CVT+transmission+clutch)&amp;num=100&amp;oq=snowmobile+CVT+transmission+clutch&amp;sort=new&amp;clustered=true" TargetMode="External"/><Relationship Id="rId64" Type="http://schemas.openxmlformats.org/officeDocument/2006/relationships/hyperlink" Target="https://patents.google.com/patent/US20180086419A1/en?q=(snowmobile+CVT+transmission+clutch)&amp;num=100&amp;oq=snowmobile+CVT+transmission+clutch&amp;sort=new&amp;page=2&amp;clustered=true" TargetMode="External"/><Relationship Id="rId118" Type="http://schemas.openxmlformats.org/officeDocument/2006/relationships/hyperlink" Target="https://patentimages.storage.googleapis.com/dd/29/de/81275bd8db590a/US10232910.pdf" TargetMode="External"/><Relationship Id="rId325" Type="http://schemas.openxmlformats.org/officeDocument/2006/relationships/hyperlink" Target="https://patentimages.storage.googleapis.com/d1/77/6c/c68d63ca9735e2/CN104401449A.pdf" TargetMode="External"/><Relationship Id="rId171" Type="http://schemas.openxmlformats.org/officeDocument/2006/relationships/hyperlink" Target="https://patentimages.storage.googleapis.com/8a/f9/d1/49350f483a7328/US20170001689A1.pdf" TargetMode="External"/><Relationship Id="rId227" Type="http://schemas.openxmlformats.org/officeDocument/2006/relationships/hyperlink" Target="https://patentimages.storage.googleapis.com/01/f2/69/fdafb6e5c8fd74/US11787509.pdf" TargetMode="External"/><Relationship Id="rId269" Type="http://schemas.openxmlformats.org/officeDocument/2006/relationships/hyperlink" Target="https://patentimages.storage.googleapis.com/96/75/f5/989612e910555c/CN103596834B.pdf" TargetMode="External"/><Relationship Id="rId33" Type="http://schemas.openxmlformats.org/officeDocument/2006/relationships/hyperlink" Target="https://patents.google.com/patent/EP4446622A1/en?q=(snowmobile+CVT+transmission+clutch)&amp;num=100&amp;oq=snowmobile+CVT+transmission+clutch&amp;sort=new&amp;clustered=true" TargetMode="External"/><Relationship Id="rId129" Type="http://schemas.openxmlformats.org/officeDocument/2006/relationships/hyperlink" Target="https://patentimages.storage.googleapis.com/ef/49/0e/721a8167dd3a10/CA2737173A1.pdf" TargetMode="External"/><Relationship Id="rId280" Type="http://schemas.openxmlformats.org/officeDocument/2006/relationships/hyperlink" Target="https://patentimages.storage.googleapis.com/d7/56/ea/eb37841ace2229/US7360618.pdf" TargetMode="External"/><Relationship Id="rId336" Type="http://schemas.openxmlformats.org/officeDocument/2006/relationships/hyperlink" Target="https://patentimages.storage.googleapis.com/e1/e6/cc/67867c61ee9265/WO2013152481A1.pdf" TargetMode="External"/><Relationship Id="rId75" Type="http://schemas.openxmlformats.org/officeDocument/2006/relationships/hyperlink" Target="https://patents.google.com/patent/US12485997B2/en?oq=US12485997B2" TargetMode="External"/><Relationship Id="rId140" Type="http://schemas.openxmlformats.org/officeDocument/2006/relationships/hyperlink" Target="https://patentimages.storage.googleapis.com/7d/22/ac/85275cf38460a9/US9145037.pdf" TargetMode="External"/><Relationship Id="rId182" Type="http://schemas.openxmlformats.org/officeDocument/2006/relationships/hyperlink" Target="https://patentimages.storage.googleapis.com/61/53/9a/26a253f41f5a68/CA3237960A1.pdf" TargetMode="External"/><Relationship Id="rId6" Type="http://schemas.openxmlformats.org/officeDocument/2006/relationships/hyperlink" Target="https://patents.google.com/patent/US6460425B1/en?q=(snowmobile+CVT+transmission+clutch)&amp;num=100&amp;oq=snowmobile+CVT+transmission+clutch&amp;sort=new&amp;clustered=true" TargetMode="External"/><Relationship Id="rId238" Type="http://schemas.openxmlformats.org/officeDocument/2006/relationships/hyperlink" Target="https://patentimages.storage.googleapis.com/db/33/9b/60c05bb6afd5fb/EP3348863B1.pdf" TargetMode="External"/><Relationship Id="rId291" Type="http://schemas.openxmlformats.org/officeDocument/2006/relationships/hyperlink" Target="https://patentimages.storage.googleapis.com/3e/ae/65/791f721b60f076/CA2654873C.pdf" TargetMode="External"/><Relationship Id="rId305" Type="http://schemas.openxmlformats.org/officeDocument/2006/relationships/hyperlink" Target="https://patentimages.storage.googleapis.com/07/4b/d0/ddcc9d3ec151d5/EP3202655A1.pdf" TargetMode="External"/><Relationship Id="rId347" Type="http://schemas.openxmlformats.org/officeDocument/2006/relationships/hyperlink" Target="https://patentimages.storage.googleapis.com/d4/bf/50/94e7035a4af70a/US20240391559A1.pdf" TargetMode="External"/><Relationship Id="rId44" Type="http://schemas.openxmlformats.org/officeDocument/2006/relationships/hyperlink" Target="https://patents.google.com/patent/US20230124772A1/en?q=(snowmobile+CVT+transmission+clutch)&amp;num=100&amp;oq=snowmobile+CVT+transmission+clutch&amp;sort=new&amp;page=1&amp;clustered=true" TargetMode="External"/><Relationship Id="rId86" Type="http://schemas.openxmlformats.org/officeDocument/2006/relationships/hyperlink" Target="https://patents.google.com/patent/US7497292B2/en?oq=US7497292B2" TargetMode="External"/><Relationship Id="rId151" Type="http://schemas.openxmlformats.org/officeDocument/2006/relationships/hyperlink" Target="https://patentimages.storage.googleapis.com/aa/8c/dd/4dc7ca1247206d/US8336660.pdf" TargetMode="External"/><Relationship Id="rId193" Type="http://schemas.openxmlformats.org/officeDocument/2006/relationships/hyperlink" Target="https://patentimages.storage.googleapis.com/1f/75/1d/f734d719277733/US9051027.pdf" TargetMode="External"/><Relationship Id="rId207" Type="http://schemas.openxmlformats.org/officeDocument/2006/relationships/hyperlink" Target="https://patentimages.storage.googleapis.com/da/11/d8/b861f89f4e3b7b/US9738301.pdf" TargetMode="External"/><Relationship Id="rId249" Type="http://schemas.openxmlformats.org/officeDocument/2006/relationships/hyperlink" Target="https://patentimages.storage.googleapis.com/5c/61/5a/9519f468fc2783/WO2005021293A2.pdf" TargetMode="External"/><Relationship Id="rId13" Type="http://schemas.openxmlformats.org/officeDocument/2006/relationships/hyperlink" Target="https://patents.google.com/patent/AU2024340347A1/en?q=(snowmobile+CVT+transmission+clutch)&amp;num=100&amp;oq=snowmobile+CVT+transmission+clutch&amp;sort=new&amp;clustered=true" TargetMode="External"/><Relationship Id="rId109" Type="http://schemas.openxmlformats.org/officeDocument/2006/relationships/hyperlink" Target="https://patentimages.storage.googleapis.com/69/32/45/b2122c227f247f/US9688353.pdf" TargetMode="External"/><Relationship Id="rId260" Type="http://schemas.openxmlformats.org/officeDocument/2006/relationships/hyperlink" Target="https://patentimages.storage.googleapis.com/5c/21/c2/e4bcc2d22ab8e1/US9180763.pdf" TargetMode="External"/><Relationship Id="rId316" Type="http://schemas.openxmlformats.org/officeDocument/2006/relationships/hyperlink" Target="https://patentimages.storage.googleapis.com/ad/e3/75/2136e4c0b57d01/CA2858170C.pdf" TargetMode="External"/><Relationship Id="rId55" Type="http://schemas.openxmlformats.org/officeDocument/2006/relationships/hyperlink" Target="https://patents.google.com/patent/US10774766B2/en?q=(snowmobile+CVT+transmission+clutch)&amp;num=100&amp;oq=snowmobile+CVT+transmission+clutch&amp;sort=new&amp;page=1&amp;clustered=true" TargetMode="External"/><Relationship Id="rId97" Type="http://schemas.openxmlformats.org/officeDocument/2006/relationships/hyperlink" Target="https://patents.google.com/patent/CA2356599C/en?q=(snowmobile+engine)&amp;oq=snowmobile+engine+&amp;page=8" TargetMode="External"/><Relationship Id="rId120" Type="http://schemas.openxmlformats.org/officeDocument/2006/relationships/hyperlink" Target="https://patentimages.storage.googleapis.com/8e/8f/74/25f7f5f712d2db/US10875605.pdf" TargetMode="External"/><Relationship Id="rId162" Type="http://schemas.openxmlformats.org/officeDocument/2006/relationships/hyperlink" Target="https://patentimages.storage.googleapis.com/ef/34/d1/8a49aff94d797f/US8657054.pdf" TargetMode="External"/><Relationship Id="rId218" Type="http://schemas.openxmlformats.org/officeDocument/2006/relationships/hyperlink" Target="https://patentimages.storage.googleapis.com/9d/92/2e/db43ed98739319/US9499189.pdf" TargetMode="External"/><Relationship Id="rId271" Type="http://schemas.openxmlformats.org/officeDocument/2006/relationships/hyperlink" Target="https://patentimages.storage.googleapis.com/5c/e1/c7/139215fc97bfc9/US7753155.pdf" TargetMode="External"/><Relationship Id="rId24" Type="http://schemas.openxmlformats.org/officeDocument/2006/relationships/hyperlink" Target="https://patents.google.com/patent/EP4474680A1/en?q=(snowmobile+CVT+transmission+clutch)&amp;num=100&amp;oq=snowmobile+CVT+transmission+clutch&amp;sort=new&amp;clustered=true" TargetMode="External"/><Relationship Id="rId66" Type="http://schemas.openxmlformats.org/officeDocument/2006/relationships/hyperlink" Target="https://patents.google.com/patent/WO2018078473A1/en?q=(snowmobile+CVT+transmission+clutch)&amp;num=100&amp;oq=snowmobile+CVT+transmission+clutch&amp;sort=new&amp;page=2&amp;clustered=true" TargetMode="External"/><Relationship Id="rId131" Type="http://schemas.openxmlformats.org/officeDocument/2006/relationships/hyperlink" Target="https://patentimages.storage.googleapis.com/27/9b/f0/5e10e0050738e4/US20250065983A1.pdf" TargetMode="External"/><Relationship Id="rId327" Type="http://schemas.openxmlformats.org/officeDocument/2006/relationships/hyperlink" Target="https://patentimages.storage.googleapis.com/7c/26/33/91934c88af9713/US9956982.pdf" TargetMode="External"/><Relationship Id="rId173" Type="http://schemas.openxmlformats.org/officeDocument/2006/relationships/hyperlink" Target="https://patentimages.storage.googleapis.com/74/ba/c4/e3880d7c048883/US10377446.pdf" TargetMode="External"/><Relationship Id="rId229" Type="http://schemas.openxmlformats.org/officeDocument/2006/relationships/hyperlink" Target="https://patentimages.storage.googleapis.com/e3/17/94/bf51c1e0cb877c/US7249647.pdf" TargetMode="External"/><Relationship Id="rId240" Type="http://schemas.openxmlformats.org/officeDocument/2006/relationships/hyperlink" Target="https://patentimages.storage.googleapis.com/d5/56/82/fcc083d47de2d4/US9365232.pdf" TargetMode="External"/><Relationship Id="rId35" Type="http://schemas.openxmlformats.org/officeDocument/2006/relationships/hyperlink" Target="https://patents.google.com/patent/RU2022127382A/en?q=(snowmobile+CVT+transmission+clutch)&amp;num=100&amp;oq=snowmobile+CVT+transmission+clutch&amp;sort=new&amp;page=1&amp;clustered=true" TargetMode="External"/><Relationship Id="rId77" Type="http://schemas.openxmlformats.org/officeDocument/2006/relationships/hyperlink" Target="https://patents.google.com/patent/CA3130333C/en?oq=CA3130333C" TargetMode="External"/><Relationship Id="rId100" Type="http://schemas.openxmlformats.org/officeDocument/2006/relationships/hyperlink" Target="https://patents.google.com/patent/US20250010703A1/en?q=(snowmobile+engine)&amp;oq=snowmobile+engine+&amp;page=35" TargetMode="External"/><Relationship Id="rId282" Type="http://schemas.openxmlformats.org/officeDocument/2006/relationships/hyperlink" Target="https://patentimages.storage.googleapis.com/af/f9/2f/c82d7be62e046a/US20230257065A1.pdf" TargetMode="External"/><Relationship Id="rId338" Type="http://schemas.openxmlformats.org/officeDocument/2006/relationships/hyperlink" Target="https://patentimages.storage.googleapis.com/bd/ca/eb/1e70bc7b26726a/US9828064.pdf" TargetMode="External"/><Relationship Id="rId8" Type="http://schemas.openxmlformats.org/officeDocument/2006/relationships/hyperlink" Target="https://patents.google.com/patent/US20250389301A1/en?q=(snowmobile+CVT+transmission+clutch)&amp;num=100&amp;oq=snowmobile+CVT+transmission+clutch&amp;sort=new&amp;clustered=true" TargetMode="External"/><Relationship Id="rId142" Type="http://schemas.openxmlformats.org/officeDocument/2006/relationships/hyperlink" Target="https://patentimages.storage.googleapis.com/c6/67/d4/d3ee4833b05173/US9346518.pdf" TargetMode="External"/><Relationship Id="rId184" Type="http://schemas.openxmlformats.org/officeDocument/2006/relationships/hyperlink" Target="https://patentimages.storage.googleapis.com/de/a5/89/78b26c22200796/US20160244012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80"/>
  <sheetViews>
    <sheetView tabSelected="1" topLeftCell="D51" zoomScale="40" zoomScaleNormal="40" workbookViewId="0">
      <selection activeCell="G18" sqref="G18"/>
    </sheetView>
  </sheetViews>
  <sheetFormatPr defaultRowHeight="14.4"/>
  <cols>
    <col min="1" max="1" width="15.33203125" customWidth="1"/>
    <col min="2" max="2" width="17.77734375" customWidth="1"/>
    <col min="3" max="3" width="22.5546875" customWidth="1"/>
    <col min="4" max="4" width="11.6640625" customWidth="1"/>
    <col min="5" max="5" width="22.77734375" customWidth="1"/>
    <col min="6" max="6" width="21.33203125" customWidth="1"/>
    <col min="7" max="7" width="53.21875" customWidth="1"/>
    <col min="8" max="8" width="26" customWidth="1"/>
    <col min="9" max="9" width="17.44140625" customWidth="1"/>
    <col min="11" max="11" width="18" customWidth="1"/>
  </cols>
  <sheetData>
    <row r="1" spans="1:12">
      <c r="A1" t="s">
        <v>1</v>
      </c>
      <c r="B1" t="s">
        <v>0</v>
      </c>
      <c r="C1" t="s">
        <v>2</v>
      </c>
      <c r="D1" t="s">
        <v>3</v>
      </c>
      <c r="E1" t="s">
        <v>10</v>
      </c>
      <c r="F1" t="s">
        <v>4</v>
      </c>
      <c r="G1" t="s">
        <v>5</v>
      </c>
      <c r="H1" t="s">
        <v>6</v>
      </c>
      <c r="I1" t="s">
        <v>15</v>
      </c>
      <c r="J1" t="s">
        <v>17</v>
      </c>
      <c r="K1" t="s">
        <v>30</v>
      </c>
      <c r="L1" t="s">
        <v>2495</v>
      </c>
    </row>
    <row r="2" spans="1:12" ht="181.2" customHeight="1">
      <c r="A2" s="1">
        <v>1</v>
      </c>
      <c r="B2" s="2" t="s">
        <v>7</v>
      </c>
      <c r="C2" s="1" t="s">
        <v>8</v>
      </c>
      <c r="D2" s="1" t="s">
        <v>9</v>
      </c>
      <c r="E2" s="1" t="s">
        <v>12</v>
      </c>
      <c r="F2" s="1" t="s">
        <v>14</v>
      </c>
      <c r="G2" s="1" t="s">
        <v>29</v>
      </c>
      <c r="H2" s="1" t="s">
        <v>18</v>
      </c>
      <c r="I2" s="1" t="s">
        <v>16</v>
      </c>
      <c r="J2">
        <v>1971</v>
      </c>
      <c r="K2" s="4" t="s">
        <v>31</v>
      </c>
    </row>
    <row r="3" spans="1:12" ht="244.8" customHeight="1">
      <c r="A3" s="1">
        <v>2</v>
      </c>
      <c r="B3" s="2" t="s">
        <v>19</v>
      </c>
      <c r="C3" s="1" t="s">
        <v>20</v>
      </c>
      <c r="D3" s="1" t="s">
        <v>9</v>
      </c>
      <c r="E3" t="s">
        <v>11</v>
      </c>
      <c r="F3" s="1" t="s">
        <v>66</v>
      </c>
      <c r="G3" s="1" t="s">
        <v>22</v>
      </c>
      <c r="H3" s="1" t="s">
        <v>23</v>
      </c>
      <c r="I3" s="1" t="s">
        <v>16</v>
      </c>
      <c r="J3">
        <v>1974</v>
      </c>
      <c r="K3" s="4" t="s">
        <v>32</v>
      </c>
    </row>
    <row r="4" spans="1:12" ht="201.6" customHeight="1">
      <c r="A4" s="1">
        <v>3</v>
      </c>
      <c r="B4" s="2" t="s">
        <v>25</v>
      </c>
      <c r="C4" s="1" t="s">
        <v>24</v>
      </c>
      <c r="D4" s="1" t="s">
        <v>9</v>
      </c>
      <c r="E4" s="1" t="s">
        <v>13</v>
      </c>
      <c r="F4" s="1" t="s">
        <v>26</v>
      </c>
      <c r="G4" s="1" t="s">
        <v>28</v>
      </c>
      <c r="H4" s="1" t="s">
        <v>27</v>
      </c>
      <c r="I4" s="1" t="s">
        <v>16</v>
      </c>
      <c r="J4">
        <v>1975</v>
      </c>
      <c r="K4" s="4" t="s">
        <v>31</v>
      </c>
    </row>
    <row r="5" spans="1:12" ht="313.2" customHeight="1">
      <c r="A5" s="1">
        <v>4</v>
      </c>
      <c r="B5" s="2" t="s">
        <v>33</v>
      </c>
      <c r="C5" s="1" t="s">
        <v>34</v>
      </c>
      <c r="D5" s="1" t="s">
        <v>9</v>
      </c>
      <c r="E5" s="1" t="s">
        <v>11</v>
      </c>
      <c r="F5" s="1" t="s">
        <v>36</v>
      </c>
      <c r="G5" s="1" t="s">
        <v>37</v>
      </c>
      <c r="H5" t="s">
        <v>38</v>
      </c>
      <c r="I5" s="1" t="s">
        <v>35</v>
      </c>
      <c r="J5">
        <v>2025</v>
      </c>
      <c r="K5" s="4" t="s">
        <v>31</v>
      </c>
    </row>
    <row r="6" spans="1:12" ht="330" customHeight="1">
      <c r="A6" s="1">
        <v>5</v>
      </c>
      <c r="B6" s="3" t="s">
        <v>39</v>
      </c>
      <c r="C6" s="1" t="s">
        <v>40</v>
      </c>
      <c r="D6" s="1" t="s">
        <v>9</v>
      </c>
      <c r="E6" s="1" t="s">
        <v>11</v>
      </c>
      <c r="F6" s="1" t="s">
        <v>66</v>
      </c>
      <c r="G6" s="1" t="s">
        <v>41</v>
      </c>
      <c r="H6" s="6" t="s">
        <v>42</v>
      </c>
      <c r="I6" s="1" t="s">
        <v>35</v>
      </c>
      <c r="J6">
        <v>2025</v>
      </c>
      <c r="K6" s="4" t="s">
        <v>32</v>
      </c>
    </row>
    <row r="7" spans="1:12" ht="271.8" customHeight="1">
      <c r="A7" s="1">
        <v>6</v>
      </c>
      <c r="B7" s="2" t="s">
        <v>44</v>
      </c>
      <c r="C7" s="1" t="s">
        <v>43</v>
      </c>
      <c r="D7" s="1" t="s">
        <v>9</v>
      </c>
      <c r="E7" s="1" t="s">
        <v>11</v>
      </c>
      <c r="F7" s="1" t="s">
        <v>66</v>
      </c>
      <c r="G7" s="6" t="s">
        <v>45</v>
      </c>
      <c r="H7" s="1" t="s">
        <v>46</v>
      </c>
      <c r="I7" s="1" t="s">
        <v>16</v>
      </c>
      <c r="J7">
        <v>2003</v>
      </c>
      <c r="K7" s="4" t="s">
        <v>31</v>
      </c>
    </row>
    <row r="8" spans="1:12" ht="271.8" customHeight="1">
      <c r="A8" s="1">
        <v>7</v>
      </c>
      <c r="B8" s="3" t="s">
        <v>47</v>
      </c>
      <c r="C8" s="1" t="s">
        <v>48</v>
      </c>
      <c r="D8" s="1" t="s">
        <v>9</v>
      </c>
      <c r="E8" s="1" t="s">
        <v>11</v>
      </c>
      <c r="F8" s="1" t="s">
        <v>49</v>
      </c>
      <c r="G8" s="6" t="s">
        <v>50</v>
      </c>
      <c r="H8" s="6" t="s">
        <v>51</v>
      </c>
      <c r="I8" s="1" t="s">
        <v>35</v>
      </c>
      <c r="J8">
        <v>2025</v>
      </c>
      <c r="K8" s="4" t="s">
        <v>31</v>
      </c>
    </row>
    <row r="9" spans="1:12" ht="252" customHeight="1">
      <c r="A9" s="1">
        <v>8</v>
      </c>
      <c r="B9" s="3" t="s">
        <v>52</v>
      </c>
      <c r="C9" s="1" t="s">
        <v>53</v>
      </c>
      <c r="D9" s="1" t="s">
        <v>9</v>
      </c>
      <c r="E9" s="1" t="s">
        <v>54</v>
      </c>
      <c r="F9" s="1" t="s">
        <v>55</v>
      </c>
      <c r="G9" s="6" t="s">
        <v>56</v>
      </c>
      <c r="H9" s="6" t="s">
        <v>57</v>
      </c>
      <c r="I9" s="1" t="s">
        <v>35</v>
      </c>
      <c r="J9">
        <v>2025</v>
      </c>
      <c r="K9" s="4" t="s">
        <v>31</v>
      </c>
    </row>
    <row r="10" spans="1:12" ht="319.2" customHeight="1">
      <c r="A10" s="1">
        <v>9</v>
      </c>
      <c r="B10" s="2" t="s">
        <v>58</v>
      </c>
      <c r="C10" s="1" t="s">
        <v>59</v>
      </c>
      <c r="D10" s="1" t="s">
        <v>9</v>
      </c>
      <c r="E10" s="1" t="s">
        <v>11</v>
      </c>
      <c r="F10" s="1" t="s">
        <v>60</v>
      </c>
      <c r="G10" s="5" t="s">
        <v>67</v>
      </c>
      <c r="H10" s="5" t="s">
        <v>61</v>
      </c>
      <c r="I10" s="1" t="s">
        <v>35</v>
      </c>
      <c r="J10">
        <v>2025</v>
      </c>
      <c r="K10" s="4" t="s">
        <v>32</v>
      </c>
    </row>
    <row r="11" spans="1:12" ht="230.4" customHeight="1">
      <c r="A11" s="1">
        <v>10</v>
      </c>
      <c r="B11" s="2" t="s">
        <v>62</v>
      </c>
      <c r="C11" s="1" t="s">
        <v>63</v>
      </c>
      <c r="D11" s="1" t="s">
        <v>64</v>
      </c>
      <c r="E11" s="1" t="s">
        <v>11</v>
      </c>
      <c r="F11" s="1" t="s">
        <v>65</v>
      </c>
      <c r="G11" s="1" t="s">
        <v>68</v>
      </c>
      <c r="H11" s="5" t="s">
        <v>69</v>
      </c>
      <c r="I11" s="1" t="s">
        <v>35</v>
      </c>
      <c r="J11">
        <v>2025</v>
      </c>
      <c r="K11" s="4" t="s">
        <v>31</v>
      </c>
    </row>
    <row r="12" spans="1:12" ht="225.6" customHeight="1">
      <c r="A12" s="1">
        <v>11</v>
      </c>
      <c r="B12" s="2" t="s">
        <v>71</v>
      </c>
      <c r="C12" s="1" t="s">
        <v>70</v>
      </c>
      <c r="D12" s="1" t="s">
        <v>72</v>
      </c>
      <c r="E12" s="1" t="s">
        <v>11</v>
      </c>
      <c r="F12" s="1" t="s">
        <v>73</v>
      </c>
      <c r="G12" s="6" t="s">
        <v>74</v>
      </c>
      <c r="H12" s="6" t="s">
        <v>75</v>
      </c>
      <c r="I12" s="1" t="s">
        <v>35</v>
      </c>
      <c r="J12">
        <v>2025</v>
      </c>
      <c r="K12" s="7" t="s">
        <v>82</v>
      </c>
    </row>
    <row r="13" spans="1:12" ht="180.6" customHeight="1">
      <c r="A13" s="1">
        <v>12</v>
      </c>
      <c r="B13" s="3" t="s">
        <v>76</v>
      </c>
      <c r="C13" s="1" t="s">
        <v>78</v>
      </c>
      <c r="D13" s="1" t="s">
        <v>77</v>
      </c>
      <c r="E13" s="1" t="s">
        <v>11</v>
      </c>
      <c r="F13" s="1" t="s">
        <v>79</v>
      </c>
      <c r="G13" s="6" t="s">
        <v>80</v>
      </c>
      <c r="H13" s="6" t="s">
        <v>81</v>
      </c>
      <c r="I13" s="1" t="s">
        <v>35</v>
      </c>
      <c r="J13">
        <v>2025</v>
      </c>
      <c r="K13" s="7" t="s">
        <v>82</v>
      </c>
    </row>
    <row r="14" spans="1:12" ht="259.2" customHeight="1">
      <c r="A14" s="1">
        <v>13</v>
      </c>
      <c r="B14" s="3" t="s">
        <v>83</v>
      </c>
      <c r="C14" s="1" t="s">
        <v>84</v>
      </c>
      <c r="D14" s="1" t="s">
        <v>85</v>
      </c>
      <c r="E14" s="1" t="s">
        <v>11</v>
      </c>
      <c r="F14" s="1" t="s">
        <v>86</v>
      </c>
      <c r="G14" s="6" t="s">
        <v>87</v>
      </c>
      <c r="H14" s="6" t="s">
        <v>88</v>
      </c>
      <c r="I14" s="1" t="s">
        <v>35</v>
      </c>
      <c r="J14">
        <v>2024</v>
      </c>
      <c r="K14" s="4" t="s">
        <v>32</v>
      </c>
    </row>
    <row r="15" spans="1:12" ht="266.39999999999998" customHeight="1">
      <c r="A15" s="1">
        <v>14</v>
      </c>
      <c r="B15" s="3" t="s">
        <v>90</v>
      </c>
      <c r="C15" s="1" t="s">
        <v>89</v>
      </c>
      <c r="D15" s="1" t="s">
        <v>9</v>
      </c>
      <c r="E15" s="1" t="s">
        <v>91</v>
      </c>
      <c r="F15" s="1" t="s">
        <v>92</v>
      </c>
      <c r="G15" s="6" t="s">
        <v>93</v>
      </c>
      <c r="H15" s="6" t="s">
        <v>94</v>
      </c>
      <c r="I15" s="1" t="s">
        <v>35</v>
      </c>
      <c r="J15">
        <v>2024</v>
      </c>
      <c r="K15" s="4" t="s">
        <v>31</v>
      </c>
    </row>
    <row r="16" spans="1:12" ht="218.4" customHeight="1">
      <c r="A16" s="1">
        <v>15</v>
      </c>
      <c r="B16" s="2" t="s">
        <v>95</v>
      </c>
      <c r="C16" s="1" t="s">
        <v>96</v>
      </c>
      <c r="D16" s="1" t="s">
        <v>9</v>
      </c>
      <c r="E16" s="1" t="s">
        <v>11</v>
      </c>
      <c r="F16" s="1" t="s">
        <v>97</v>
      </c>
      <c r="G16" s="6" t="s">
        <v>98</v>
      </c>
      <c r="H16" s="6" t="s">
        <v>99</v>
      </c>
      <c r="I16" s="1" t="s">
        <v>35</v>
      </c>
      <c r="J16">
        <v>2026</v>
      </c>
      <c r="K16" s="4" t="s">
        <v>32</v>
      </c>
    </row>
    <row r="17" spans="1:11" ht="315" customHeight="1">
      <c r="A17" s="1">
        <v>16</v>
      </c>
      <c r="B17" s="2" t="s">
        <v>100</v>
      </c>
      <c r="C17" s="1" t="s">
        <v>101</v>
      </c>
      <c r="D17" s="1" t="s">
        <v>9</v>
      </c>
      <c r="E17" s="1" t="s">
        <v>11</v>
      </c>
      <c r="F17" s="1" t="s">
        <v>102</v>
      </c>
      <c r="G17" s="6" t="s">
        <v>108</v>
      </c>
      <c r="H17" s="6" t="s">
        <v>103</v>
      </c>
      <c r="I17" s="1" t="s">
        <v>35</v>
      </c>
      <c r="J17">
        <v>2026</v>
      </c>
      <c r="K17" s="4" t="s">
        <v>31</v>
      </c>
    </row>
    <row r="18" spans="1:11" ht="216.6" customHeight="1">
      <c r="A18" s="1">
        <v>17</v>
      </c>
      <c r="B18" s="2" t="s">
        <v>105</v>
      </c>
      <c r="C18" s="5" t="s">
        <v>104</v>
      </c>
      <c r="D18" s="1" t="s">
        <v>9</v>
      </c>
      <c r="E18" s="1" t="s">
        <v>11</v>
      </c>
      <c r="F18" s="1" t="s">
        <v>106</v>
      </c>
      <c r="G18" s="6" t="s">
        <v>107</v>
      </c>
      <c r="H18" s="1" t="s">
        <v>109</v>
      </c>
      <c r="I18" s="1" t="s">
        <v>35</v>
      </c>
      <c r="J18">
        <v>2025</v>
      </c>
      <c r="K18" s="7" t="s">
        <v>82</v>
      </c>
    </row>
    <row r="19" spans="1:11" ht="212.4" customHeight="1">
      <c r="A19" s="1">
        <v>18</v>
      </c>
      <c r="B19" s="2" t="s">
        <v>110</v>
      </c>
      <c r="C19" s="1" t="s">
        <v>111</v>
      </c>
      <c r="D19" s="1" t="s">
        <v>9</v>
      </c>
      <c r="E19" s="1" t="s">
        <v>11</v>
      </c>
      <c r="F19" s="1" t="s">
        <v>112</v>
      </c>
      <c r="G19" s="6" t="s">
        <v>113</v>
      </c>
      <c r="H19" s="6" t="s">
        <v>114</v>
      </c>
      <c r="I19" s="1" t="s">
        <v>35</v>
      </c>
      <c r="J19">
        <v>2025</v>
      </c>
      <c r="K19" s="4" t="s">
        <v>31</v>
      </c>
    </row>
    <row r="20" spans="1:11" ht="295.2" customHeight="1">
      <c r="A20" s="1">
        <v>19</v>
      </c>
      <c r="B20" s="2" t="s">
        <v>115</v>
      </c>
      <c r="C20" s="1" t="s">
        <v>116</v>
      </c>
      <c r="D20" s="1" t="s">
        <v>9</v>
      </c>
      <c r="E20" s="1" t="s">
        <v>11</v>
      </c>
      <c r="F20" s="1" t="s">
        <v>117</v>
      </c>
      <c r="G20" s="6" t="s">
        <v>118</v>
      </c>
      <c r="H20" s="6" t="s">
        <v>119</v>
      </c>
      <c r="I20" s="1" t="s">
        <v>35</v>
      </c>
      <c r="J20">
        <v>2025</v>
      </c>
      <c r="K20" s="4" t="s">
        <v>31</v>
      </c>
    </row>
    <row r="21" spans="1:11" ht="291" customHeight="1">
      <c r="A21" s="1">
        <v>20</v>
      </c>
      <c r="B21" s="2" t="s">
        <v>121</v>
      </c>
      <c r="C21" s="1" t="s">
        <v>120</v>
      </c>
      <c r="D21" s="1" t="s">
        <v>9</v>
      </c>
      <c r="E21" s="1" t="s">
        <v>11</v>
      </c>
      <c r="F21" s="1" t="s">
        <v>122</v>
      </c>
      <c r="G21" s="1" t="s">
        <v>123</v>
      </c>
      <c r="H21" s="6" t="s">
        <v>124</v>
      </c>
      <c r="I21" s="1" t="s">
        <v>35</v>
      </c>
      <c r="J21">
        <v>2024</v>
      </c>
      <c r="K21" s="4" t="s">
        <v>31</v>
      </c>
    </row>
    <row r="22" spans="1:11" ht="313.8" customHeight="1">
      <c r="A22" s="1">
        <f t="shared" ref="A22:A85" si="0">A21+1</f>
        <v>21</v>
      </c>
      <c r="B22" s="2" t="s">
        <v>126</v>
      </c>
      <c r="C22" s="1" t="s">
        <v>125</v>
      </c>
      <c r="D22" s="1" t="s">
        <v>9</v>
      </c>
      <c r="E22" s="1" t="s">
        <v>11</v>
      </c>
      <c r="F22" s="1" t="s">
        <v>127</v>
      </c>
      <c r="G22" s="6" t="s">
        <v>128</v>
      </c>
      <c r="H22" s="6" t="s">
        <v>129</v>
      </c>
      <c r="I22" s="1" t="s">
        <v>35</v>
      </c>
      <c r="J22">
        <v>2024</v>
      </c>
      <c r="K22" s="4" t="s">
        <v>31</v>
      </c>
    </row>
    <row r="23" spans="1:11" ht="201.6">
      <c r="A23" s="1">
        <f t="shared" si="0"/>
        <v>22</v>
      </c>
      <c r="B23" s="3" t="s">
        <v>130</v>
      </c>
      <c r="C23" s="1" t="s">
        <v>66</v>
      </c>
      <c r="D23" s="1" t="s">
        <v>77</v>
      </c>
      <c r="E23" s="1" t="s">
        <v>11</v>
      </c>
      <c r="F23" s="1" t="s">
        <v>21</v>
      </c>
      <c r="G23" s="1" t="s">
        <v>131</v>
      </c>
      <c r="H23" s="1" t="s">
        <v>132</v>
      </c>
      <c r="I23" s="1" t="s">
        <v>35</v>
      </c>
      <c r="J23">
        <v>2024</v>
      </c>
      <c r="K23" s="4" t="s">
        <v>31</v>
      </c>
    </row>
    <row r="24" spans="1:11" ht="246.6" customHeight="1">
      <c r="A24" s="1">
        <f t="shared" si="0"/>
        <v>23</v>
      </c>
      <c r="B24" s="3" t="s">
        <v>133</v>
      </c>
      <c r="C24" s="1" t="s">
        <v>66</v>
      </c>
      <c r="D24" s="1" t="s">
        <v>77</v>
      </c>
      <c r="E24" s="1" t="s">
        <v>11</v>
      </c>
      <c r="F24" s="1" t="s">
        <v>134</v>
      </c>
      <c r="G24" s="6" t="s">
        <v>135</v>
      </c>
      <c r="H24" s="1" t="s">
        <v>136</v>
      </c>
      <c r="I24" s="1" t="s">
        <v>35</v>
      </c>
      <c r="J24">
        <v>2024</v>
      </c>
      <c r="K24" s="4" t="s">
        <v>31</v>
      </c>
    </row>
    <row r="25" spans="1:11" ht="246.6" customHeight="1">
      <c r="A25" s="1">
        <f t="shared" si="0"/>
        <v>24</v>
      </c>
      <c r="B25" s="3" t="s">
        <v>137</v>
      </c>
      <c r="C25" s="1" t="s">
        <v>66</v>
      </c>
      <c r="D25" s="1" t="s">
        <v>77</v>
      </c>
      <c r="E25" s="1" t="s">
        <v>11</v>
      </c>
      <c r="F25" s="1" t="s">
        <v>138</v>
      </c>
      <c r="G25" s="6" t="s">
        <v>139</v>
      </c>
      <c r="H25" s="6" t="s">
        <v>140</v>
      </c>
      <c r="I25" s="1" t="s">
        <v>35</v>
      </c>
      <c r="J25">
        <v>2024</v>
      </c>
      <c r="K25" s="4" t="s">
        <v>31</v>
      </c>
    </row>
    <row r="26" spans="1:11" ht="201.6">
      <c r="A26" s="1">
        <f t="shared" si="0"/>
        <v>25</v>
      </c>
      <c r="B26" s="3" t="s">
        <v>141</v>
      </c>
      <c r="C26" s="1" t="s">
        <v>66</v>
      </c>
      <c r="D26" s="1" t="s">
        <v>77</v>
      </c>
      <c r="E26" s="1" t="s">
        <v>11</v>
      </c>
      <c r="F26" t="s">
        <v>134</v>
      </c>
      <c r="G26" s="6" t="s">
        <v>142</v>
      </c>
      <c r="H26" s="6" t="s">
        <v>143</v>
      </c>
      <c r="I26" s="1" t="s">
        <v>35</v>
      </c>
      <c r="J26">
        <v>2025</v>
      </c>
      <c r="K26" s="4" t="s">
        <v>31</v>
      </c>
    </row>
    <row r="27" spans="1:11" ht="302.39999999999998">
      <c r="A27" s="1">
        <f t="shared" si="0"/>
        <v>26</v>
      </c>
      <c r="B27" s="3" t="s">
        <v>146</v>
      </c>
      <c r="C27" s="1" t="s">
        <v>144</v>
      </c>
      <c r="D27" s="1" t="s">
        <v>145</v>
      </c>
      <c r="E27" s="1" t="s">
        <v>11</v>
      </c>
      <c r="F27" s="1" t="s">
        <v>147</v>
      </c>
      <c r="G27" s="6" t="s">
        <v>2501</v>
      </c>
      <c r="H27" s="1" t="s">
        <v>148</v>
      </c>
      <c r="I27" s="1" t="s">
        <v>35</v>
      </c>
      <c r="J27">
        <v>2024</v>
      </c>
      <c r="K27" s="4" t="s">
        <v>32</v>
      </c>
    </row>
    <row r="28" spans="1:11" ht="286.8" customHeight="1">
      <c r="A28" s="1">
        <f t="shared" si="0"/>
        <v>27</v>
      </c>
      <c r="B28" s="3" t="s">
        <v>150</v>
      </c>
      <c r="C28" s="1" t="s">
        <v>149</v>
      </c>
      <c r="D28" s="1" t="s">
        <v>9</v>
      </c>
      <c r="E28" s="1" t="s">
        <v>11</v>
      </c>
      <c r="F28" s="1" t="s">
        <v>151</v>
      </c>
      <c r="G28" s="6" t="s">
        <v>2500</v>
      </c>
      <c r="H28" s="6" t="s">
        <v>152</v>
      </c>
      <c r="I28" s="1" t="s">
        <v>35</v>
      </c>
      <c r="J28">
        <v>2025</v>
      </c>
      <c r="K28" s="4" t="s">
        <v>32</v>
      </c>
    </row>
    <row r="29" spans="1:11" ht="202.2" customHeight="1">
      <c r="A29" s="1">
        <f t="shared" si="0"/>
        <v>28</v>
      </c>
      <c r="B29" s="3" t="s">
        <v>153</v>
      </c>
      <c r="C29" t="s">
        <v>154</v>
      </c>
      <c r="D29" s="1" t="s">
        <v>145</v>
      </c>
      <c r="E29" s="1" t="s">
        <v>11</v>
      </c>
      <c r="F29" s="1" t="s">
        <v>151</v>
      </c>
      <c r="G29" s="6" t="s">
        <v>2499</v>
      </c>
      <c r="H29" s="6" t="s">
        <v>155</v>
      </c>
      <c r="I29" s="1" t="s">
        <v>35</v>
      </c>
      <c r="J29">
        <v>2026</v>
      </c>
      <c r="K29" s="4" t="s">
        <v>32</v>
      </c>
    </row>
    <row r="30" spans="1:11" ht="257.39999999999998" customHeight="1">
      <c r="A30" s="1">
        <f t="shared" si="0"/>
        <v>29</v>
      </c>
      <c r="B30" s="3" t="s">
        <v>156</v>
      </c>
      <c r="C30" s="1" t="s">
        <v>157</v>
      </c>
      <c r="D30" s="1" t="s">
        <v>9</v>
      </c>
      <c r="E30" s="1" t="s">
        <v>11</v>
      </c>
      <c r="F30" s="1" t="s">
        <v>158</v>
      </c>
      <c r="G30" s="6" t="s">
        <v>159</v>
      </c>
      <c r="H30" s="6" t="s">
        <v>160</v>
      </c>
      <c r="I30" s="1" t="s">
        <v>35</v>
      </c>
      <c r="J30">
        <v>2024</v>
      </c>
      <c r="K30" s="4" t="s">
        <v>31</v>
      </c>
    </row>
    <row r="31" spans="1:11" ht="244.8">
      <c r="A31" s="1">
        <f t="shared" si="0"/>
        <v>30</v>
      </c>
      <c r="B31" s="3" t="s">
        <v>161</v>
      </c>
      <c r="C31" s="1" t="s">
        <v>162</v>
      </c>
      <c r="D31" s="1" t="s">
        <v>163</v>
      </c>
      <c r="E31" s="1" t="s">
        <v>11</v>
      </c>
      <c r="F31" s="1" t="s">
        <v>164</v>
      </c>
      <c r="G31" s="6" t="s">
        <v>170</v>
      </c>
      <c r="H31" s="6" t="s">
        <v>165</v>
      </c>
      <c r="I31" s="1" t="s">
        <v>35</v>
      </c>
      <c r="J31">
        <v>2024</v>
      </c>
      <c r="K31" s="4" t="s">
        <v>31</v>
      </c>
    </row>
    <row r="32" spans="1:11" ht="276" customHeight="1">
      <c r="A32" s="1">
        <f t="shared" si="0"/>
        <v>31</v>
      </c>
      <c r="B32" s="3" t="s">
        <v>167</v>
      </c>
      <c r="C32" s="1" t="s">
        <v>166</v>
      </c>
      <c r="D32" s="1" t="s">
        <v>9</v>
      </c>
      <c r="E32" s="1" t="s">
        <v>11</v>
      </c>
      <c r="F32" s="1" t="s">
        <v>168</v>
      </c>
      <c r="G32" s="1" t="s">
        <v>169</v>
      </c>
      <c r="H32" s="6" t="s">
        <v>171</v>
      </c>
      <c r="I32" s="1" t="s">
        <v>35</v>
      </c>
      <c r="J32">
        <v>2023</v>
      </c>
      <c r="K32" s="4" t="s">
        <v>32</v>
      </c>
    </row>
    <row r="33" spans="1:16" ht="237.6" customHeight="1">
      <c r="A33" s="1">
        <f t="shared" si="0"/>
        <v>32</v>
      </c>
      <c r="B33" s="3" t="s">
        <v>172</v>
      </c>
      <c r="C33" t="s">
        <v>173</v>
      </c>
      <c r="D33" s="1" t="s">
        <v>64</v>
      </c>
      <c r="E33" s="1" t="s">
        <v>11</v>
      </c>
      <c r="F33" s="1" t="s">
        <v>174</v>
      </c>
      <c r="G33" s="6" t="s">
        <v>175</v>
      </c>
      <c r="H33" s="6" t="s">
        <v>176</v>
      </c>
      <c r="I33" s="1" t="s">
        <v>35</v>
      </c>
      <c r="J33">
        <v>2023</v>
      </c>
      <c r="K33" s="4" t="s">
        <v>31</v>
      </c>
    </row>
    <row r="34" spans="1:16" ht="154.19999999999999" customHeight="1">
      <c r="A34" s="1">
        <f t="shared" si="0"/>
        <v>33</v>
      </c>
      <c r="B34" s="3" t="s">
        <v>177</v>
      </c>
      <c r="C34" s="1" t="s">
        <v>178</v>
      </c>
      <c r="D34" s="1" t="s">
        <v>77</v>
      </c>
      <c r="E34" s="1" t="s">
        <v>11</v>
      </c>
      <c r="F34" s="1" t="s">
        <v>179</v>
      </c>
      <c r="G34" s="6" t="s">
        <v>181</v>
      </c>
      <c r="H34" s="6" t="s">
        <v>180</v>
      </c>
      <c r="I34" s="1" t="s">
        <v>35</v>
      </c>
      <c r="J34">
        <v>2024</v>
      </c>
      <c r="K34" s="4" t="s">
        <v>31</v>
      </c>
    </row>
    <row r="35" spans="1:16" ht="243" customHeight="1">
      <c r="A35" s="1">
        <f t="shared" si="0"/>
        <v>34</v>
      </c>
      <c r="B35" s="2" t="s">
        <v>182</v>
      </c>
      <c r="C35" s="1" t="s">
        <v>183</v>
      </c>
      <c r="D35" s="1" t="s">
        <v>77</v>
      </c>
      <c r="E35" s="1" t="s">
        <v>11</v>
      </c>
      <c r="F35" s="1" t="s">
        <v>184</v>
      </c>
      <c r="G35" s="6" t="s">
        <v>185</v>
      </c>
      <c r="H35" s="6" t="s">
        <v>186</v>
      </c>
      <c r="I35" s="1" t="s">
        <v>35</v>
      </c>
      <c r="J35">
        <v>2024</v>
      </c>
      <c r="K35" s="7" t="s">
        <v>82</v>
      </c>
    </row>
    <row r="36" spans="1:16" ht="280.2" customHeight="1">
      <c r="A36" s="1">
        <f t="shared" si="0"/>
        <v>35</v>
      </c>
      <c r="B36" s="2" t="s">
        <v>188</v>
      </c>
      <c r="C36" s="1" t="s">
        <v>187</v>
      </c>
      <c r="D36" s="1" t="s">
        <v>145</v>
      </c>
      <c r="E36" s="1" t="s">
        <v>11</v>
      </c>
      <c r="F36" s="1" t="s">
        <v>189</v>
      </c>
      <c r="G36" s="1" t="s">
        <v>2496</v>
      </c>
      <c r="H36" s="6" t="s">
        <v>190</v>
      </c>
      <c r="I36" s="1" t="s">
        <v>35</v>
      </c>
      <c r="J36">
        <v>2024</v>
      </c>
      <c r="K36" s="4" t="s">
        <v>31</v>
      </c>
    </row>
    <row r="37" spans="1:16" ht="352.2" customHeight="1">
      <c r="A37" s="1">
        <f t="shared" si="0"/>
        <v>36</v>
      </c>
      <c r="B37" s="2" t="s">
        <v>191</v>
      </c>
      <c r="C37" s="1" t="s">
        <v>144</v>
      </c>
      <c r="D37" s="1" t="s">
        <v>145</v>
      </c>
      <c r="E37" s="1" t="s">
        <v>11</v>
      </c>
      <c r="F37" s="1" t="s">
        <v>192</v>
      </c>
      <c r="G37" s="6" t="s">
        <v>193</v>
      </c>
      <c r="H37" s="6" t="s">
        <v>194</v>
      </c>
      <c r="I37" s="1" t="s">
        <v>35</v>
      </c>
      <c r="J37">
        <v>2023</v>
      </c>
      <c r="K37" s="4" t="s">
        <v>31</v>
      </c>
    </row>
    <row r="38" spans="1:16" ht="244.8">
      <c r="A38" s="1">
        <f t="shared" si="0"/>
        <v>37</v>
      </c>
      <c r="B38" s="2" t="s">
        <v>195</v>
      </c>
      <c r="C38" s="1" t="s">
        <v>196</v>
      </c>
      <c r="D38" s="1" t="s">
        <v>72</v>
      </c>
      <c r="E38" s="1" t="s">
        <v>11</v>
      </c>
      <c r="F38" s="1" t="s">
        <v>197</v>
      </c>
      <c r="G38" s="6" t="s">
        <v>198</v>
      </c>
      <c r="H38" s="6" t="s">
        <v>199</v>
      </c>
      <c r="I38" s="1" t="s">
        <v>35</v>
      </c>
      <c r="J38">
        <v>2022</v>
      </c>
      <c r="K38" s="7" t="s">
        <v>82</v>
      </c>
    </row>
    <row r="39" spans="1:16" ht="230.4">
      <c r="A39" s="1">
        <f t="shared" si="0"/>
        <v>38</v>
      </c>
      <c r="B39" s="2" t="s">
        <v>200</v>
      </c>
      <c r="C39" s="1" t="s">
        <v>201</v>
      </c>
      <c r="D39" s="1" t="s">
        <v>9</v>
      </c>
      <c r="E39" s="1" t="s">
        <v>11</v>
      </c>
      <c r="F39" s="1" t="s">
        <v>202</v>
      </c>
      <c r="G39" s="6" t="s">
        <v>203</v>
      </c>
      <c r="H39" s="6" t="s">
        <v>204</v>
      </c>
      <c r="I39" s="1" t="s">
        <v>35</v>
      </c>
      <c r="J39">
        <v>2011</v>
      </c>
      <c r="K39" s="4" t="s">
        <v>31</v>
      </c>
    </row>
    <row r="40" spans="1:16" ht="216">
      <c r="A40" s="1">
        <f t="shared" si="0"/>
        <v>39</v>
      </c>
      <c r="B40" s="2" t="s">
        <v>207</v>
      </c>
      <c r="C40" s="1" t="s">
        <v>205</v>
      </c>
      <c r="D40" s="1" t="s">
        <v>206</v>
      </c>
      <c r="E40" s="1" t="s">
        <v>11</v>
      </c>
      <c r="F40" s="1" t="s">
        <v>208</v>
      </c>
      <c r="G40" s="6" t="s">
        <v>209</v>
      </c>
      <c r="H40" s="6" t="s">
        <v>210</v>
      </c>
      <c r="I40" s="1" t="s">
        <v>35</v>
      </c>
      <c r="J40">
        <v>2022</v>
      </c>
      <c r="K40" s="7" t="s">
        <v>82</v>
      </c>
    </row>
    <row r="41" spans="1:16" ht="232.8" customHeight="1">
      <c r="A41" s="1">
        <f t="shared" si="0"/>
        <v>40</v>
      </c>
      <c r="B41" s="2" t="s">
        <v>211</v>
      </c>
      <c r="C41" s="1" t="s">
        <v>212</v>
      </c>
      <c r="D41" s="1" t="s">
        <v>9</v>
      </c>
      <c r="E41" s="1" t="s">
        <v>11</v>
      </c>
      <c r="F41" s="1" t="s">
        <v>213</v>
      </c>
      <c r="G41" s="6" t="s">
        <v>2498</v>
      </c>
      <c r="H41" s="6" t="s">
        <v>214</v>
      </c>
      <c r="I41" s="1" t="s">
        <v>35</v>
      </c>
      <c r="J41">
        <v>2021</v>
      </c>
      <c r="K41" s="4" t="s">
        <v>31</v>
      </c>
    </row>
    <row r="42" spans="1:16" ht="201.6">
      <c r="A42" s="1">
        <f t="shared" si="0"/>
        <v>41</v>
      </c>
      <c r="B42" s="2" t="s">
        <v>215</v>
      </c>
      <c r="C42" s="1" t="s">
        <v>216</v>
      </c>
      <c r="D42" s="1" t="s">
        <v>217</v>
      </c>
      <c r="E42" s="1" t="s">
        <v>11</v>
      </c>
      <c r="F42" s="1" t="s">
        <v>218</v>
      </c>
      <c r="G42" s="6" t="s">
        <v>219</v>
      </c>
      <c r="H42" s="6" t="s">
        <v>220</v>
      </c>
      <c r="I42" s="1" t="s">
        <v>16</v>
      </c>
      <c r="J42">
        <v>2023</v>
      </c>
      <c r="K42" s="4" t="s">
        <v>32</v>
      </c>
    </row>
    <row r="43" spans="1:16" ht="213" customHeight="1">
      <c r="A43" s="1">
        <f t="shared" si="0"/>
        <v>42</v>
      </c>
      <c r="B43" s="2" t="s">
        <v>221</v>
      </c>
      <c r="C43" s="1" t="s">
        <v>222</v>
      </c>
      <c r="D43" s="1" t="s">
        <v>217</v>
      </c>
      <c r="E43" s="1" t="s">
        <v>11</v>
      </c>
      <c r="F43" s="1" t="s">
        <v>223</v>
      </c>
      <c r="G43" s="6" t="s">
        <v>224</v>
      </c>
      <c r="H43" s="1" t="s">
        <v>225</v>
      </c>
      <c r="I43" s="1" t="s">
        <v>16</v>
      </c>
      <c r="J43">
        <v>2023</v>
      </c>
      <c r="K43" s="4" t="s">
        <v>32</v>
      </c>
    </row>
    <row r="44" spans="1:16" ht="244.8">
      <c r="A44" s="1">
        <f t="shared" si="0"/>
        <v>43</v>
      </c>
      <c r="B44" s="2" t="s">
        <v>226</v>
      </c>
      <c r="C44" s="1" t="s">
        <v>216</v>
      </c>
      <c r="D44" s="1" t="s">
        <v>217</v>
      </c>
      <c r="E44" s="1" t="s">
        <v>11</v>
      </c>
      <c r="F44" t="s">
        <v>229</v>
      </c>
      <c r="G44" s="1" t="s">
        <v>228</v>
      </c>
      <c r="H44" s="6" t="s">
        <v>227</v>
      </c>
      <c r="I44" s="1" t="s">
        <v>16</v>
      </c>
      <c r="J44">
        <v>2023</v>
      </c>
      <c r="K44" s="4" t="s">
        <v>32</v>
      </c>
    </row>
    <row r="45" spans="1:16" ht="163.80000000000001" customHeight="1">
      <c r="A45" s="1">
        <f t="shared" si="0"/>
        <v>44</v>
      </c>
      <c r="B45" s="2" t="s">
        <v>231</v>
      </c>
      <c r="C45" s="1" t="s">
        <v>230</v>
      </c>
      <c r="D45" s="1" t="s">
        <v>9</v>
      </c>
      <c r="E45" s="1" t="s">
        <v>11</v>
      </c>
      <c r="F45" s="1" t="s">
        <v>232</v>
      </c>
      <c r="G45" s="6" t="s">
        <v>233</v>
      </c>
      <c r="H45" s="6" t="s">
        <v>239</v>
      </c>
      <c r="I45" s="1" t="s">
        <v>35</v>
      </c>
      <c r="J45">
        <v>2023</v>
      </c>
      <c r="K45" s="7" t="s">
        <v>82</v>
      </c>
      <c r="P45" s="27"/>
    </row>
    <row r="46" spans="1:16" ht="232.2" customHeight="1">
      <c r="A46" s="1">
        <f t="shared" si="0"/>
        <v>45</v>
      </c>
      <c r="B46" s="2" t="s">
        <v>234</v>
      </c>
      <c r="C46" s="1" t="s">
        <v>235</v>
      </c>
      <c r="D46" s="1" t="s">
        <v>9</v>
      </c>
      <c r="E46" s="1" t="s">
        <v>11</v>
      </c>
      <c r="F46" s="1" t="s">
        <v>236</v>
      </c>
      <c r="G46" s="6" t="s">
        <v>237</v>
      </c>
      <c r="H46" s="6" t="s">
        <v>238</v>
      </c>
      <c r="I46" s="1" t="s">
        <v>35</v>
      </c>
      <c r="J46">
        <v>2023</v>
      </c>
      <c r="K46" s="4" t="s">
        <v>31</v>
      </c>
    </row>
    <row r="47" spans="1:16" ht="240" customHeight="1">
      <c r="A47" s="1">
        <f t="shared" si="0"/>
        <v>46</v>
      </c>
      <c r="B47" s="2" t="s">
        <v>240</v>
      </c>
      <c r="C47" s="1" t="s">
        <v>241</v>
      </c>
      <c r="D47" s="1" t="s">
        <v>9</v>
      </c>
      <c r="E47" s="1" t="s">
        <v>11</v>
      </c>
      <c r="F47" s="1" t="s">
        <v>242</v>
      </c>
      <c r="G47" s="6" t="s">
        <v>243</v>
      </c>
      <c r="H47" s="1" t="s">
        <v>244</v>
      </c>
      <c r="I47" s="1" t="s">
        <v>35</v>
      </c>
      <c r="J47">
        <v>2021</v>
      </c>
      <c r="K47" s="4" t="s">
        <v>31</v>
      </c>
    </row>
    <row r="48" spans="1:16" ht="213.6" customHeight="1">
      <c r="A48" s="1">
        <f t="shared" si="0"/>
        <v>47</v>
      </c>
      <c r="B48" s="2" t="s">
        <v>245</v>
      </c>
      <c r="C48" s="1" t="s">
        <v>178</v>
      </c>
      <c r="D48" s="1" t="s">
        <v>77</v>
      </c>
      <c r="E48" s="1" t="s">
        <v>11</v>
      </c>
      <c r="F48" s="1" t="s">
        <v>246</v>
      </c>
      <c r="G48" s="6" t="s">
        <v>247</v>
      </c>
      <c r="H48" s="6" t="s">
        <v>248</v>
      </c>
      <c r="I48" s="1" t="s">
        <v>35</v>
      </c>
      <c r="J48">
        <v>2023</v>
      </c>
      <c r="K48" s="7" t="s">
        <v>82</v>
      </c>
    </row>
    <row r="49" spans="1:11" ht="190.8" customHeight="1">
      <c r="A49" s="1">
        <f t="shared" si="0"/>
        <v>48</v>
      </c>
      <c r="B49" s="2" t="s">
        <v>249</v>
      </c>
      <c r="C49" s="1" t="s">
        <v>250</v>
      </c>
      <c r="D49" s="1" t="s">
        <v>9</v>
      </c>
      <c r="E49" s="1" t="s">
        <v>251</v>
      </c>
      <c r="F49" s="1" t="s">
        <v>252</v>
      </c>
      <c r="G49" s="6" t="s">
        <v>253</v>
      </c>
      <c r="H49" s="6" t="s">
        <v>254</v>
      </c>
      <c r="I49" s="1" t="s">
        <v>35</v>
      </c>
      <c r="J49">
        <v>2023</v>
      </c>
      <c r="K49" s="4" t="s">
        <v>31</v>
      </c>
    </row>
    <row r="50" spans="1:11" ht="253.8" customHeight="1">
      <c r="A50" s="1">
        <f t="shared" si="0"/>
        <v>49</v>
      </c>
      <c r="B50" s="2" t="s">
        <v>256</v>
      </c>
      <c r="C50" s="1" t="s">
        <v>255</v>
      </c>
      <c r="D50" s="1" t="s">
        <v>9</v>
      </c>
      <c r="E50" s="1" t="s">
        <v>11</v>
      </c>
      <c r="F50" s="1" t="s">
        <v>257</v>
      </c>
      <c r="G50" s="6" t="s">
        <v>258</v>
      </c>
      <c r="H50" s="6" t="s">
        <v>259</v>
      </c>
      <c r="I50" s="1" t="s">
        <v>35</v>
      </c>
      <c r="J50">
        <v>2019</v>
      </c>
      <c r="K50" s="4" t="s">
        <v>31</v>
      </c>
    </row>
    <row r="51" spans="1:11" ht="211.8" customHeight="1">
      <c r="A51" s="1">
        <f t="shared" si="0"/>
        <v>50</v>
      </c>
      <c r="B51" s="2" t="s">
        <v>260</v>
      </c>
      <c r="C51" s="1" t="s">
        <v>178</v>
      </c>
      <c r="D51" s="1" t="s">
        <v>261</v>
      </c>
      <c r="E51" s="1" t="s">
        <v>11</v>
      </c>
      <c r="F51" s="1" t="s">
        <v>262</v>
      </c>
      <c r="G51" s="6" t="s">
        <v>263</v>
      </c>
      <c r="H51" s="6" t="s">
        <v>264</v>
      </c>
      <c r="I51" s="1" t="s">
        <v>35</v>
      </c>
      <c r="J51">
        <v>2020</v>
      </c>
      <c r="K51" s="4" t="s">
        <v>31</v>
      </c>
    </row>
    <row r="52" spans="1:11" ht="253.8" customHeight="1">
      <c r="A52" s="1">
        <f t="shared" si="0"/>
        <v>51</v>
      </c>
      <c r="B52" s="2" t="s">
        <v>266</v>
      </c>
      <c r="C52" s="1" t="s">
        <v>265</v>
      </c>
      <c r="D52" s="1" t="s">
        <v>64</v>
      </c>
      <c r="E52" s="1" t="s">
        <v>11</v>
      </c>
      <c r="F52" s="1" t="s">
        <v>267</v>
      </c>
      <c r="G52" s="6" t="s">
        <v>268</v>
      </c>
      <c r="H52" s="6" t="s">
        <v>269</v>
      </c>
      <c r="I52" s="1" t="s">
        <v>35</v>
      </c>
      <c r="J52">
        <v>2020</v>
      </c>
      <c r="K52" s="4" t="s">
        <v>32</v>
      </c>
    </row>
    <row r="53" spans="1:11" ht="240" customHeight="1">
      <c r="A53" s="1">
        <f t="shared" si="0"/>
        <v>52</v>
      </c>
      <c r="B53" s="2" t="s">
        <v>271</v>
      </c>
      <c r="C53" s="1" t="s">
        <v>270</v>
      </c>
      <c r="D53" s="1" t="s">
        <v>9</v>
      </c>
      <c r="E53" s="1" t="s">
        <v>11</v>
      </c>
      <c r="F53" s="1" t="s">
        <v>272</v>
      </c>
      <c r="G53" s="6" t="s">
        <v>273</v>
      </c>
      <c r="H53" s="6" t="s">
        <v>274</v>
      </c>
      <c r="I53" s="1" t="s">
        <v>35</v>
      </c>
      <c r="J53">
        <v>2014</v>
      </c>
      <c r="K53" s="4" t="s">
        <v>31</v>
      </c>
    </row>
    <row r="54" spans="1:11" ht="229.2" customHeight="1">
      <c r="A54" s="1">
        <f t="shared" si="0"/>
        <v>53</v>
      </c>
      <c r="B54" s="2" t="s">
        <v>275</v>
      </c>
      <c r="C54" s="1" t="s">
        <v>276</v>
      </c>
      <c r="D54" s="1" t="s">
        <v>277</v>
      </c>
      <c r="E54" s="1" t="s">
        <v>11</v>
      </c>
      <c r="F54" s="1" t="s">
        <v>278</v>
      </c>
      <c r="G54" s="6" t="s">
        <v>279</v>
      </c>
      <c r="H54" s="6" t="s">
        <v>280</v>
      </c>
      <c r="I54" s="1" t="s">
        <v>35</v>
      </c>
      <c r="J54">
        <v>2021</v>
      </c>
      <c r="K54" s="7" t="s">
        <v>82</v>
      </c>
    </row>
    <row r="55" spans="1:11" ht="208.2" customHeight="1">
      <c r="A55" s="1">
        <f t="shared" si="0"/>
        <v>54</v>
      </c>
      <c r="B55" s="2" t="s">
        <v>281</v>
      </c>
      <c r="C55" s="1" t="s">
        <v>282</v>
      </c>
      <c r="D55" s="1" t="s">
        <v>9</v>
      </c>
      <c r="E55" s="1" t="s">
        <v>11</v>
      </c>
      <c r="F55" s="1" t="s">
        <v>283</v>
      </c>
      <c r="G55" s="6" t="s">
        <v>284</v>
      </c>
      <c r="H55" s="6" t="s">
        <v>285</v>
      </c>
      <c r="I55" s="1" t="s">
        <v>35</v>
      </c>
      <c r="J55">
        <v>2016</v>
      </c>
      <c r="K55" s="4" t="s">
        <v>31</v>
      </c>
    </row>
    <row r="56" spans="1:11" ht="195" customHeight="1">
      <c r="A56" s="1">
        <f t="shared" si="0"/>
        <v>55</v>
      </c>
      <c r="B56" s="2" t="s">
        <v>286</v>
      </c>
      <c r="C56" s="1" t="s">
        <v>287</v>
      </c>
      <c r="D56" s="1" t="s">
        <v>9</v>
      </c>
      <c r="E56" s="1" t="s">
        <v>11</v>
      </c>
      <c r="F56" s="1" t="s">
        <v>288</v>
      </c>
      <c r="G56" s="6" t="s">
        <v>289</v>
      </c>
      <c r="H56" s="6" t="s">
        <v>290</v>
      </c>
      <c r="I56" s="1" t="s">
        <v>35</v>
      </c>
      <c r="J56">
        <v>2020</v>
      </c>
      <c r="K56" s="4" t="s">
        <v>32</v>
      </c>
    </row>
    <row r="57" spans="1:11" ht="213" customHeight="1">
      <c r="A57" s="1">
        <f t="shared" si="0"/>
        <v>56</v>
      </c>
      <c r="B57" s="2" t="s">
        <v>291</v>
      </c>
      <c r="C57" s="1" t="s">
        <v>292</v>
      </c>
      <c r="D57" s="1" t="s">
        <v>9</v>
      </c>
      <c r="E57" s="1" t="s">
        <v>293</v>
      </c>
      <c r="F57" s="1" t="s">
        <v>294</v>
      </c>
      <c r="G57" s="6" t="s">
        <v>295</v>
      </c>
      <c r="H57" s="6" t="s">
        <v>296</v>
      </c>
      <c r="I57" s="1" t="s">
        <v>35</v>
      </c>
      <c r="J57">
        <v>2019</v>
      </c>
      <c r="K57" s="4" t="s">
        <v>32</v>
      </c>
    </row>
    <row r="58" spans="1:11" ht="206.4" customHeight="1">
      <c r="A58" s="1">
        <f t="shared" si="0"/>
        <v>57</v>
      </c>
      <c r="B58" s="2" t="s">
        <v>297</v>
      </c>
      <c r="C58" s="1" t="s">
        <v>298</v>
      </c>
      <c r="D58" s="1" t="s">
        <v>145</v>
      </c>
      <c r="E58" s="1" t="s">
        <v>11</v>
      </c>
      <c r="F58" s="1" t="s">
        <v>299</v>
      </c>
      <c r="G58" s="5" t="s">
        <v>300</v>
      </c>
      <c r="H58" s="6" t="s">
        <v>301</v>
      </c>
      <c r="I58" s="1" t="s">
        <v>35</v>
      </c>
      <c r="J58">
        <v>2019</v>
      </c>
      <c r="K58" s="4" t="s">
        <v>32</v>
      </c>
    </row>
    <row r="59" spans="1:11" ht="231.6" customHeight="1">
      <c r="A59" s="1">
        <f t="shared" si="0"/>
        <v>58</v>
      </c>
      <c r="B59" s="2" t="s">
        <v>303</v>
      </c>
      <c r="C59" s="1" t="s">
        <v>302</v>
      </c>
      <c r="D59" s="1" t="s">
        <v>145</v>
      </c>
      <c r="E59" s="1" t="s">
        <v>11</v>
      </c>
      <c r="F59" s="1" t="s">
        <v>299</v>
      </c>
      <c r="G59" s="1" t="s">
        <v>304</v>
      </c>
      <c r="H59" s="6" t="s">
        <v>305</v>
      </c>
      <c r="I59" s="1" t="s">
        <v>35</v>
      </c>
      <c r="J59">
        <v>2020</v>
      </c>
      <c r="K59" s="4" t="s">
        <v>31</v>
      </c>
    </row>
    <row r="60" spans="1:11" ht="294.60000000000002" customHeight="1">
      <c r="A60" s="1">
        <f t="shared" si="0"/>
        <v>59</v>
      </c>
      <c r="B60" s="2" t="s">
        <v>307</v>
      </c>
      <c r="C60" s="1" t="s">
        <v>306</v>
      </c>
      <c r="D60" s="1" t="s">
        <v>77</v>
      </c>
      <c r="E60" s="1" t="s">
        <v>11</v>
      </c>
      <c r="F60" s="1" t="s">
        <v>308</v>
      </c>
      <c r="G60" s="6" t="s">
        <v>309</v>
      </c>
      <c r="H60" s="6" t="s">
        <v>310</v>
      </c>
      <c r="I60" s="1" t="s">
        <v>35</v>
      </c>
      <c r="J60">
        <v>2020</v>
      </c>
      <c r="K60" s="4" t="s">
        <v>31</v>
      </c>
    </row>
    <row r="61" spans="1:11" ht="216">
      <c r="A61" s="1">
        <f t="shared" si="0"/>
        <v>60</v>
      </c>
      <c r="B61" s="2" t="s">
        <v>311</v>
      </c>
      <c r="C61" s="1" t="s">
        <v>312</v>
      </c>
      <c r="D61" s="1" t="s">
        <v>9</v>
      </c>
      <c r="E61" s="1" t="s">
        <v>11</v>
      </c>
      <c r="F61" s="1" t="s">
        <v>313</v>
      </c>
      <c r="G61" s="6" t="s">
        <v>314</v>
      </c>
      <c r="H61" s="6" t="s">
        <v>315</v>
      </c>
      <c r="I61" s="1" t="s">
        <v>35</v>
      </c>
      <c r="J61">
        <v>2021</v>
      </c>
      <c r="K61" s="4" t="s">
        <v>31</v>
      </c>
    </row>
    <row r="62" spans="1:11" ht="234" customHeight="1">
      <c r="A62" s="1">
        <f t="shared" si="0"/>
        <v>61</v>
      </c>
      <c r="B62" s="2" t="s">
        <v>316</v>
      </c>
      <c r="C62" s="1" t="s">
        <v>317</v>
      </c>
      <c r="D62" s="1" t="s">
        <v>9</v>
      </c>
      <c r="E62" s="1" t="s">
        <v>11</v>
      </c>
      <c r="F62" s="1" t="s">
        <v>318</v>
      </c>
      <c r="G62" s="6" t="s">
        <v>319</v>
      </c>
      <c r="H62" s="1" t="s">
        <v>320</v>
      </c>
      <c r="I62" s="1" t="s">
        <v>35</v>
      </c>
      <c r="J62">
        <v>2020</v>
      </c>
      <c r="K62" s="4" t="s">
        <v>31</v>
      </c>
    </row>
    <row r="63" spans="1:11" ht="204" customHeight="1">
      <c r="A63" s="1">
        <f t="shared" si="0"/>
        <v>62</v>
      </c>
      <c r="B63" s="2" t="s">
        <v>322</v>
      </c>
      <c r="C63" s="1" t="s">
        <v>321</v>
      </c>
      <c r="D63" s="1" t="s">
        <v>145</v>
      </c>
      <c r="E63" s="1" t="s">
        <v>11</v>
      </c>
      <c r="F63" s="1" t="s">
        <v>323</v>
      </c>
      <c r="G63" s="6" t="s">
        <v>324</v>
      </c>
      <c r="H63" s="6" t="s">
        <v>325</v>
      </c>
      <c r="I63" s="1" t="s">
        <v>35</v>
      </c>
      <c r="J63">
        <v>2021</v>
      </c>
      <c r="K63" s="7" t="s">
        <v>31</v>
      </c>
    </row>
    <row r="64" spans="1:11" ht="264.60000000000002" customHeight="1">
      <c r="A64" s="1">
        <f t="shared" si="0"/>
        <v>63</v>
      </c>
      <c r="B64" s="2" t="s">
        <v>326</v>
      </c>
      <c r="C64" s="1" t="s">
        <v>327</v>
      </c>
      <c r="D64" s="1" t="s">
        <v>9</v>
      </c>
      <c r="E64" s="1" t="s">
        <v>11</v>
      </c>
      <c r="F64" s="1" t="s">
        <v>328</v>
      </c>
      <c r="G64" s="6" t="s">
        <v>329</v>
      </c>
      <c r="H64" s="6" t="s">
        <v>330</v>
      </c>
      <c r="I64" s="1" t="s">
        <v>35</v>
      </c>
      <c r="J64">
        <v>2020</v>
      </c>
      <c r="K64" s="4" t="s">
        <v>31</v>
      </c>
    </row>
    <row r="65" spans="1:11" ht="229.2" customHeight="1">
      <c r="A65" s="1">
        <f t="shared" si="0"/>
        <v>64</v>
      </c>
      <c r="B65" s="2" t="s">
        <v>331</v>
      </c>
      <c r="C65" s="1" t="s">
        <v>292</v>
      </c>
      <c r="D65" s="1" t="s">
        <v>9</v>
      </c>
      <c r="E65" s="1" t="s">
        <v>293</v>
      </c>
      <c r="F65" s="1" t="s">
        <v>332</v>
      </c>
      <c r="G65" s="1" t="s">
        <v>334</v>
      </c>
      <c r="H65" s="6" t="s">
        <v>333</v>
      </c>
      <c r="I65" s="1" t="s">
        <v>35</v>
      </c>
      <c r="J65">
        <v>2020</v>
      </c>
      <c r="K65" s="4" t="s">
        <v>32</v>
      </c>
    </row>
    <row r="66" spans="1:11" ht="243" customHeight="1">
      <c r="A66" s="1">
        <f t="shared" si="0"/>
        <v>65</v>
      </c>
      <c r="B66" s="2" t="s">
        <v>335</v>
      </c>
      <c r="C66" s="1" t="s">
        <v>336</v>
      </c>
      <c r="D66" s="1" t="s">
        <v>206</v>
      </c>
      <c r="E66" s="1" t="s">
        <v>11</v>
      </c>
      <c r="F66" s="1" t="s">
        <v>337</v>
      </c>
      <c r="G66" s="6" t="s">
        <v>338</v>
      </c>
      <c r="H66" s="6" t="s">
        <v>339</v>
      </c>
      <c r="I66" s="1" t="s">
        <v>35</v>
      </c>
      <c r="J66">
        <v>2017</v>
      </c>
      <c r="K66" s="4" t="s">
        <v>31</v>
      </c>
    </row>
    <row r="67" spans="1:11" ht="240" customHeight="1">
      <c r="A67" s="1">
        <f t="shared" si="0"/>
        <v>66</v>
      </c>
      <c r="B67" s="2" t="s">
        <v>340</v>
      </c>
      <c r="C67" s="1" t="s">
        <v>336</v>
      </c>
      <c r="D67" s="1" t="s">
        <v>341</v>
      </c>
      <c r="E67" s="1" t="s">
        <v>11</v>
      </c>
      <c r="F67" s="1" t="s">
        <v>342</v>
      </c>
      <c r="G67" s="6" t="s">
        <v>343</v>
      </c>
      <c r="H67" s="6" t="s">
        <v>344</v>
      </c>
      <c r="I67" s="1" t="s">
        <v>35</v>
      </c>
      <c r="J67">
        <v>2018</v>
      </c>
      <c r="K67" s="4" t="s">
        <v>31</v>
      </c>
    </row>
    <row r="68" spans="1:11" ht="138.6" customHeight="1">
      <c r="A68" s="1">
        <f t="shared" si="0"/>
        <v>67</v>
      </c>
      <c r="B68" s="2" t="s">
        <v>345</v>
      </c>
      <c r="C68" s="1" t="s">
        <v>346</v>
      </c>
      <c r="D68" s="1" t="s">
        <v>347</v>
      </c>
      <c r="E68" s="1" t="s">
        <v>348</v>
      </c>
      <c r="F68" s="1" t="s">
        <v>349</v>
      </c>
      <c r="G68" s="6" t="s">
        <v>350</v>
      </c>
      <c r="H68" s="6" t="s">
        <v>351</v>
      </c>
      <c r="I68" s="1" t="s">
        <v>35</v>
      </c>
      <c r="J68">
        <v>2017</v>
      </c>
      <c r="K68" s="4" t="s">
        <v>31</v>
      </c>
    </row>
    <row r="69" spans="1:11" ht="276.60000000000002" customHeight="1">
      <c r="A69" s="1">
        <f t="shared" si="0"/>
        <v>68</v>
      </c>
      <c r="B69" s="2" t="s">
        <v>352</v>
      </c>
      <c r="C69" s="1" t="s">
        <v>356</v>
      </c>
      <c r="D69" s="1" t="s">
        <v>72</v>
      </c>
      <c r="E69" s="1" t="s">
        <v>11</v>
      </c>
      <c r="F69" s="1" t="s">
        <v>353</v>
      </c>
      <c r="G69" s="6" t="s">
        <v>354</v>
      </c>
      <c r="H69" s="6" t="s">
        <v>355</v>
      </c>
      <c r="I69" s="1" t="s">
        <v>35</v>
      </c>
      <c r="J69">
        <v>2018</v>
      </c>
      <c r="K69" s="4" t="s">
        <v>31</v>
      </c>
    </row>
    <row r="70" spans="1:11" ht="234">
      <c r="A70" s="1">
        <f t="shared" si="0"/>
        <v>69</v>
      </c>
      <c r="B70" s="8" t="s">
        <v>357</v>
      </c>
      <c r="C70" s="9" t="s">
        <v>358</v>
      </c>
      <c r="D70" s="9" t="s">
        <v>9</v>
      </c>
      <c r="E70" s="10" t="s">
        <v>11</v>
      </c>
      <c r="F70" s="9" t="s">
        <v>306</v>
      </c>
      <c r="G70" s="9" t="s">
        <v>359</v>
      </c>
      <c r="H70" s="9" t="s">
        <v>360</v>
      </c>
      <c r="I70" s="9" t="s">
        <v>35</v>
      </c>
      <c r="J70" s="10">
        <v>2025</v>
      </c>
      <c r="K70" s="9" t="s">
        <v>32</v>
      </c>
    </row>
    <row r="71" spans="1:11" ht="343.2">
      <c r="A71" s="1">
        <f t="shared" si="0"/>
        <v>70</v>
      </c>
      <c r="B71" s="11" t="s">
        <v>361</v>
      </c>
      <c r="C71" s="12" t="s">
        <v>362</v>
      </c>
      <c r="D71" s="9" t="s">
        <v>9</v>
      </c>
      <c r="E71" s="10" t="s">
        <v>11</v>
      </c>
      <c r="F71" s="9" t="s">
        <v>363</v>
      </c>
      <c r="G71" s="9" t="s">
        <v>364</v>
      </c>
      <c r="H71" s="9" t="s">
        <v>365</v>
      </c>
      <c r="I71" s="9" t="s">
        <v>35</v>
      </c>
      <c r="J71" s="10">
        <v>2025</v>
      </c>
      <c r="K71" s="9" t="s">
        <v>32</v>
      </c>
    </row>
    <row r="72" spans="1:11" ht="296.39999999999998">
      <c r="A72" s="1">
        <f t="shared" si="0"/>
        <v>71</v>
      </c>
      <c r="B72" s="11" t="s">
        <v>366</v>
      </c>
      <c r="C72" s="12" t="s">
        <v>367</v>
      </c>
      <c r="D72" s="9" t="s">
        <v>145</v>
      </c>
      <c r="E72" s="10" t="s">
        <v>11</v>
      </c>
      <c r="F72" s="9" t="s">
        <v>363</v>
      </c>
      <c r="G72" s="9" t="s">
        <v>2497</v>
      </c>
      <c r="H72" s="9" t="s">
        <v>368</v>
      </c>
      <c r="I72" s="9" t="s">
        <v>35</v>
      </c>
      <c r="J72" s="10">
        <v>2025</v>
      </c>
      <c r="K72" s="9" t="s">
        <v>32</v>
      </c>
    </row>
    <row r="73" spans="1:11" ht="324.60000000000002" customHeight="1">
      <c r="A73" s="1">
        <f t="shared" si="0"/>
        <v>72</v>
      </c>
      <c r="B73" s="8" t="s">
        <v>369</v>
      </c>
      <c r="C73" s="9" t="s">
        <v>370</v>
      </c>
      <c r="D73" s="9" t="s">
        <v>9</v>
      </c>
      <c r="E73" s="10" t="s">
        <v>11</v>
      </c>
      <c r="F73" s="9" t="s">
        <v>306</v>
      </c>
      <c r="G73" s="9" t="s">
        <v>371</v>
      </c>
      <c r="H73" s="9" t="s">
        <v>372</v>
      </c>
      <c r="I73" s="9" t="s">
        <v>35</v>
      </c>
      <c r="J73" s="10">
        <v>2024</v>
      </c>
      <c r="K73" s="9" t="s">
        <v>32</v>
      </c>
    </row>
    <row r="74" spans="1:11" ht="358.8">
      <c r="A74" s="1">
        <f t="shared" si="0"/>
        <v>73</v>
      </c>
      <c r="B74" s="8" t="s">
        <v>373</v>
      </c>
      <c r="C74" s="12" t="s">
        <v>374</v>
      </c>
      <c r="D74" s="9" t="s">
        <v>9</v>
      </c>
      <c r="E74" s="10" t="s">
        <v>11</v>
      </c>
      <c r="F74" s="9" t="s">
        <v>363</v>
      </c>
      <c r="G74" s="9" t="s">
        <v>375</v>
      </c>
      <c r="H74" s="13" t="s">
        <v>376</v>
      </c>
      <c r="I74" s="9" t="s">
        <v>35</v>
      </c>
      <c r="J74" s="10">
        <v>2024</v>
      </c>
      <c r="K74" s="9" t="s">
        <v>32</v>
      </c>
    </row>
    <row r="75" spans="1:11" ht="358.8">
      <c r="A75" s="1">
        <f t="shared" si="0"/>
        <v>74</v>
      </c>
      <c r="B75" s="8" t="s">
        <v>377</v>
      </c>
      <c r="C75" s="9" t="s">
        <v>378</v>
      </c>
      <c r="D75" s="9" t="s">
        <v>9</v>
      </c>
      <c r="E75" s="10" t="s">
        <v>11</v>
      </c>
      <c r="F75" s="9" t="s">
        <v>306</v>
      </c>
      <c r="G75" s="9" t="s">
        <v>379</v>
      </c>
      <c r="H75" s="9" t="s">
        <v>380</v>
      </c>
      <c r="I75" s="9" t="s">
        <v>35</v>
      </c>
      <c r="J75" s="10">
        <v>2023</v>
      </c>
      <c r="K75" s="9" t="s">
        <v>32</v>
      </c>
    </row>
    <row r="76" spans="1:11" ht="329.4" customHeight="1">
      <c r="A76" s="1">
        <f t="shared" si="0"/>
        <v>75</v>
      </c>
      <c r="B76" s="11" t="s">
        <v>381</v>
      </c>
      <c r="C76" s="14" t="s">
        <v>382</v>
      </c>
      <c r="D76" s="9" t="s">
        <v>9</v>
      </c>
      <c r="E76" s="10" t="s">
        <v>11</v>
      </c>
      <c r="F76" s="9" t="s">
        <v>306</v>
      </c>
      <c r="G76" s="9" t="s">
        <v>383</v>
      </c>
      <c r="H76" s="9" t="s">
        <v>384</v>
      </c>
      <c r="I76" s="9" t="s">
        <v>35</v>
      </c>
      <c r="J76" s="10">
        <v>2023</v>
      </c>
      <c r="K76" s="9" t="s">
        <v>32</v>
      </c>
    </row>
    <row r="77" spans="1:11" ht="409.6">
      <c r="A77" s="1">
        <f t="shared" si="0"/>
        <v>76</v>
      </c>
      <c r="B77" s="8" t="s">
        <v>385</v>
      </c>
      <c r="C77" s="12" t="s">
        <v>386</v>
      </c>
      <c r="D77" s="9" t="s">
        <v>9</v>
      </c>
      <c r="E77" s="10" t="s">
        <v>11</v>
      </c>
      <c r="F77" s="9" t="s">
        <v>363</v>
      </c>
      <c r="G77" s="14" t="s">
        <v>387</v>
      </c>
      <c r="H77" s="9" t="s">
        <v>388</v>
      </c>
      <c r="I77" s="9" t="s">
        <v>35</v>
      </c>
      <c r="J77" s="10">
        <v>2023</v>
      </c>
      <c r="K77" s="9" t="s">
        <v>32</v>
      </c>
    </row>
    <row r="78" spans="1:11" ht="280.8">
      <c r="A78" s="1">
        <f t="shared" si="0"/>
        <v>77</v>
      </c>
      <c r="B78" s="8" t="s">
        <v>389</v>
      </c>
      <c r="C78" s="9" t="s">
        <v>390</v>
      </c>
      <c r="D78" s="9" t="s">
        <v>206</v>
      </c>
      <c r="E78" s="10" t="s">
        <v>11</v>
      </c>
      <c r="F78" s="9" t="s">
        <v>306</v>
      </c>
      <c r="G78" s="9" t="s">
        <v>391</v>
      </c>
      <c r="H78" s="9" t="s">
        <v>392</v>
      </c>
      <c r="I78" s="9" t="s">
        <v>35</v>
      </c>
      <c r="J78" s="15">
        <v>2021</v>
      </c>
      <c r="K78" s="9" t="s">
        <v>32</v>
      </c>
    </row>
    <row r="79" spans="1:11" ht="216.6" customHeight="1">
      <c r="A79" s="1">
        <f t="shared" si="0"/>
        <v>78</v>
      </c>
      <c r="B79" s="8" t="s">
        <v>393</v>
      </c>
      <c r="C79" s="9" t="s">
        <v>394</v>
      </c>
      <c r="D79" s="9" t="s">
        <v>9</v>
      </c>
      <c r="E79" s="10" t="s">
        <v>11</v>
      </c>
      <c r="F79" s="9" t="s">
        <v>306</v>
      </c>
      <c r="G79" s="9" t="s">
        <v>395</v>
      </c>
      <c r="H79" s="9" t="s">
        <v>396</v>
      </c>
      <c r="I79" s="9" t="s">
        <v>35</v>
      </c>
      <c r="J79" s="10">
        <v>2020</v>
      </c>
      <c r="K79" s="9" t="s">
        <v>32</v>
      </c>
    </row>
    <row r="80" spans="1:11" ht="374.4">
      <c r="A80" s="1">
        <f t="shared" si="0"/>
        <v>79</v>
      </c>
      <c r="B80" s="8" t="s">
        <v>397</v>
      </c>
      <c r="C80" s="12" t="s">
        <v>398</v>
      </c>
      <c r="D80" s="9" t="s">
        <v>9</v>
      </c>
      <c r="E80" s="10" t="s">
        <v>11</v>
      </c>
      <c r="F80" s="9" t="s">
        <v>306</v>
      </c>
      <c r="G80" s="9" t="s">
        <v>399</v>
      </c>
      <c r="H80" s="9" t="s">
        <v>400</v>
      </c>
      <c r="I80" s="9" t="s">
        <v>35</v>
      </c>
      <c r="J80" s="10">
        <v>2017</v>
      </c>
      <c r="K80" s="9" t="s">
        <v>32</v>
      </c>
    </row>
    <row r="81" spans="1:11" ht="265.2">
      <c r="A81" s="1">
        <f t="shared" si="0"/>
        <v>80</v>
      </c>
      <c r="B81" s="8" t="s">
        <v>401</v>
      </c>
      <c r="C81" s="9" t="s">
        <v>402</v>
      </c>
      <c r="D81" s="9" t="s">
        <v>9</v>
      </c>
      <c r="E81" s="10" t="s">
        <v>11</v>
      </c>
      <c r="F81" s="9" t="s">
        <v>306</v>
      </c>
      <c r="G81" s="9" t="s">
        <v>403</v>
      </c>
      <c r="H81" s="9" t="s">
        <v>404</v>
      </c>
      <c r="I81" s="9" t="s">
        <v>35</v>
      </c>
      <c r="J81" s="10">
        <v>2015</v>
      </c>
      <c r="K81" s="9" t="s">
        <v>32</v>
      </c>
    </row>
    <row r="82" spans="1:11" ht="409.6">
      <c r="A82" s="1">
        <f t="shared" si="0"/>
        <v>81</v>
      </c>
      <c r="B82" s="11" t="s">
        <v>405</v>
      </c>
      <c r="C82" s="12" t="s">
        <v>406</v>
      </c>
      <c r="D82" s="9" t="s">
        <v>72</v>
      </c>
      <c r="E82" s="10" t="s">
        <v>11</v>
      </c>
      <c r="F82" s="9" t="s">
        <v>306</v>
      </c>
      <c r="G82" s="9" t="s">
        <v>407</v>
      </c>
      <c r="H82" s="9" t="s">
        <v>408</v>
      </c>
      <c r="I82" s="9" t="s">
        <v>409</v>
      </c>
      <c r="J82" s="10">
        <v>2015</v>
      </c>
      <c r="K82" s="9" t="s">
        <v>32</v>
      </c>
    </row>
    <row r="83" spans="1:11" ht="173.4" customHeight="1">
      <c r="A83" s="1">
        <f t="shared" si="0"/>
        <v>82</v>
      </c>
      <c r="B83" s="8" t="s">
        <v>410</v>
      </c>
      <c r="C83" s="17" t="s">
        <v>411</v>
      </c>
      <c r="D83" s="9" t="s">
        <v>9</v>
      </c>
      <c r="E83" s="10" t="s">
        <v>11</v>
      </c>
      <c r="F83" s="9" t="s">
        <v>306</v>
      </c>
      <c r="G83" s="9" t="s">
        <v>412</v>
      </c>
      <c r="H83" s="9" t="s">
        <v>413</v>
      </c>
      <c r="I83" s="9" t="s">
        <v>35</v>
      </c>
      <c r="J83" s="10">
        <v>2014</v>
      </c>
      <c r="K83" s="9" t="s">
        <v>32</v>
      </c>
    </row>
    <row r="84" spans="1:11" ht="296.39999999999998">
      <c r="A84" s="1">
        <f t="shared" si="0"/>
        <v>83</v>
      </c>
      <c r="B84" s="8" t="s">
        <v>414</v>
      </c>
      <c r="C84" s="9" t="s">
        <v>415</v>
      </c>
      <c r="D84" s="9" t="s">
        <v>9</v>
      </c>
      <c r="E84" s="10" t="s">
        <v>11</v>
      </c>
      <c r="F84" s="9" t="s">
        <v>306</v>
      </c>
      <c r="G84" s="9" t="s">
        <v>416</v>
      </c>
      <c r="H84" s="9" t="s">
        <v>417</v>
      </c>
      <c r="I84" s="9" t="s">
        <v>35</v>
      </c>
      <c r="J84" s="10">
        <v>2013</v>
      </c>
      <c r="K84" s="9" t="s">
        <v>32</v>
      </c>
    </row>
    <row r="85" spans="1:11" ht="218.4">
      <c r="A85" s="1">
        <f t="shared" si="0"/>
        <v>84</v>
      </c>
      <c r="B85" s="8" t="s">
        <v>418</v>
      </c>
      <c r="C85" s="9" t="s">
        <v>419</v>
      </c>
      <c r="D85" s="9" t="s">
        <v>9</v>
      </c>
      <c r="E85" s="10" t="s">
        <v>11</v>
      </c>
      <c r="F85" s="9" t="s">
        <v>306</v>
      </c>
      <c r="G85" s="9" t="s">
        <v>420</v>
      </c>
      <c r="H85" s="9" t="s">
        <v>421</v>
      </c>
      <c r="I85" s="9" t="s">
        <v>35</v>
      </c>
      <c r="J85" s="10">
        <v>2011</v>
      </c>
      <c r="K85" s="9" t="s">
        <v>32</v>
      </c>
    </row>
    <row r="86" spans="1:11" ht="238.8" customHeight="1">
      <c r="A86" s="1">
        <f t="shared" ref="A86:A149" si="1">A85+1</f>
        <v>85</v>
      </c>
      <c r="B86" s="16" t="s">
        <v>422</v>
      </c>
      <c r="C86" s="9" t="s">
        <v>423</v>
      </c>
      <c r="D86" s="9" t="s">
        <v>9</v>
      </c>
      <c r="E86" s="10" t="s">
        <v>11</v>
      </c>
      <c r="F86" s="9" t="s">
        <v>306</v>
      </c>
      <c r="G86" s="9" t="s">
        <v>424</v>
      </c>
      <c r="H86" s="9" t="s">
        <v>425</v>
      </c>
      <c r="I86" s="9" t="s">
        <v>35</v>
      </c>
      <c r="J86" s="10">
        <v>2010</v>
      </c>
      <c r="K86" s="9" t="s">
        <v>32</v>
      </c>
    </row>
    <row r="87" spans="1:11" ht="202.8">
      <c r="A87" s="1">
        <f t="shared" si="1"/>
        <v>86</v>
      </c>
      <c r="B87" s="8" t="s">
        <v>426</v>
      </c>
      <c r="C87" s="9" t="s">
        <v>427</v>
      </c>
      <c r="D87" s="9" t="s">
        <v>9</v>
      </c>
      <c r="E87" s="10" t="s">
        <v>11</v>
      </c>
      <c r="F87" s="9" t="s">
        <v>306</v>
      </c>
      <c r="G87" s="9" t="s">
        <v>428</v>
      </c>
      <c r="H87" s="9" t="s">
        <v>429</v>
      </c>
      <c r="I87" s="9" t="s">
        <v>35</v>
      </c>
      <c r="J87" s="10">
        <v>2010</v>
      </c>
      <c r="K87" s="9" t="s">
        <v>32</v>
      </c>
    </row>
    <row r="88" spans="1:11" ht="312">
      <c r="A88" s="1">
        <f t="shared" si="1"/>
        <v>87</v>
      </c>
      <c r="B88" s="2" t="s">
        <v>430</v>
      </c>
      <c r="C88" s="9" t="s">
        <v>431</v>
      </c>
      <c r="D88" s="9" t="s">
        <v>9</v>
      </c>
      <c r="E88" s="10" t="s">
        <v>11</v>
      </c>
      <c r="F88" s="9" t="s">
        <v>306</v>
      </c>
      <c r="G88" s="9" t="s">
        <v>432</v>
      </c>
      <c r="H88" s="9" t="s">
        <v>433</v>
      </c>
      <c r="I88" s="9" t="s">
        <v>35</v>
      </c>
      <c r="J88" s="10">
        <v>2009</v>
      </c>
      <c r="K88" s="9" t="s">
        <v>32</v>
      </c>
    </row>
    <row r="89" spans="1:11" ht="187.2">
      <c r="A89" s="1">
        <f t="shared" si="1"/>
        <v>88</v>
      </c>
      <c r="B89" s="82" t="s">
        <v>434</v>
      </c>
      <c r="C89" s="9" t="s">
        <v>435</v>
      </c>
      <c r="D89" s="9" t="s">
        <v>9</v>
      </c>
      <c r="E89" s="10" t="s">
        <v>11</v>
      </c>
      <c r="F89" s="9" t="s">
        <v>306</v>
      </c>
      <c r="G89" s="9" t="s">
        <v>436</v>
      </c>
      <c r="H89" s="9" t="s">
        <v>437</v>
      </c>
      <c r="I89" s="9" t="s">
        <v>35</v>
      </c>
      <c r="J89" s="10">
        <v>2009</v>
      </c>
      <c r="K89" s="9" t="s">
        <v>32</v>
      </c>
    </row>
    <row r="90" spans="1:11" ht="343.2">
      <c r="A90" s="1">
        <f t="shared" si="1"/>
        <v>89</v>
      </c>
      <c r="B90" s="8" t="s">
        <v>438</v>
      </c>
      <c r="C90" s="12" t="s">
        <v>439</v>
      </c>
      <c r="D90" s="9" t="s">
        <v>72</v>
      </c>
      <c r="E90" s="10" t="s">
        <v>11</v>
      </c>
      <c r="F90" s="9" t="s">
        <v>306</v>
      </c>
      <c r="G90" s="9" t="s">
        <v>440</v>
      </c>
      <c r="H90" s="9" t="s">
        <v>441</v>
      </c>
      <c r="I90" s="9" t="s">
        <v>409</v>
      </c>
      <c r="J90" s="10">
        <v>2009</v>
      </c>
      <c r="K90" s="9" t="s">
        <v>32</v>
      </c>
    </row>
    <row r="91" spans="1:11" ht="409.6">
      <c r="A91" s="1">
        <f t="shared" si="1"/>
        <v>90</v>
      </c>
      <c r="B91" s="11" t="s">
        <v>442</v>
      </c>
      <c r="C91" s="12" t="s">
        <v>398</v>
      </c>
      <c r="D91" s="9" t="s">
        <v>206</v>
      </c>
      <c r="E91" s="10" t="s">
        <v>11</v>
      </c>
      <c r="F91" s="9" t="s">
        <v>306</v>
      </c>
      <c r="G91" s="9" t="s">
        <v>443</v>
      </c>
      <c r="H91" s="9" t="s">
        <v>444</v>
      </c>
      <c r="I91" s="9" t="s">
        <v>35</v>
      </c>
      <c r="J91" s="10">
        <v>2009</v>
      </c>
      <c r="K91" s="9" t="s">
        <v>32</v>
      </c>
    </row>
    <row r="92" spans="1:11" ht="234">
      <c r="A92" s="1">
        <f t="shared" si="1"/>
        <v>91</v>
      </c>
      <c r="B92" s="8" t="s">
        <v>445</v>
      </c>
      <c r="C92" s="9" t="s">
        <v>446</v>
      </c>
      <c r="D92" s="9" t="s">
        <v>9</v>
      </c>
      <c r="E92" s="10" t="s">
        <v>11</v>
      </c>
      <c r="F92" s="9" t="s">
        <v>306</v>
      </c>
      <c r="G92" s="9" t="s">
        <v>447</v>
      </c>
      <c r="H92" s="9" t="s">
        <v>448</v>
      </c>
      <c r="I92" s="9" t="s">
        <v>35</v>
      </c>
      <c r="J92" s="10">
        <v>2008</v>
      </c>
      <c r="K92" s="9" t="s">
        <v>32</v>
      </c>
    </row>
    <row r="93" spans="1:11" ht="405.6">
      <c r="A93" s="1">
        <f t="shared" si="1"/>
        <v>92</v>
      </c>
      <c r="B93" s="8" t="s">
        <v>449</v>
      </c>
      <c r="C93" s="9" t="s">
        <v>450</v>
      </c>
      <c r="D93" s="9" t="s">
        <v>9</v>
      </c>
      <c r="E93" s="10" t="s">
        <v>11</v>
      </c>
      <c r="F93" s="9" t="s">
        <v>363</v>
      </c>
      <c r="G93" s="9" t="s">
        <v>451</v>
      </c>
      <c r="H93" s="9" t="s">
        <v>452</v>
      </c>
      <c r="I93" s="9" t="s">
        <v>409</v>
      </c>
      <c r="J93" s="10">
        <v>2008</v>
      </c>
      <c r="K93" s="9" t="s">
        <v>32</v>
      </c>
    </row>
    <row r="94" spans="1:11" ht="374.4">
      <c r="A94" s="1">
        <f t="shared" si="1"/>
        <v>93</v>
      </c>
      <c r="B94" s="11" t="s">
        <v>453</v>
      </c>
      <c r="C94" s="12" t="s">
        <v>454</v>
      </c>
      <c r="D94" s="9" t="s">
        <v>64</v>
      </c>
      <c r="E94" s="10" t="s">
        <v>11</v>
      </c>
      <c r="F94" s="9" t="s">
        <v>306</v>
      </c>
      <c r="G94" s="9" t="s">
        <v>455</v>
      </c>
      <c r="H94" s="13" t="s">
        <v>456</v>
      </c>
      <c r="I94" s="9" t="s">
        <v>35</v>
      </c>
      <c r="J94" s="10">
        <v>2008</v>
      </c>
      <c r="K94" s="9" t="s">
        <v>31</v>
      </c>
    </row>
    <row r="95" spans="1:11" ht="277.2" customHeight="1">
      <c r="A95" s="1">
        <f t="shared" si="1"/>
        <v>94</v>
      </c>
      <c r="B95" s="16" t="s">
        <v>457</v>
      </c>
      <c r="C95" s="9" t="s">
        <v>458</v>
      </c>
      <c r="D95" s="9" t="s">
        <v>9</v>
      </c>
      <c r="E95" s="10" t="s">
        <v>11</v>
      </c>
      <c r="F95" s="9" t="s">
        <v>306</v>
      </c>
      <c r="G95" s="9" t="s">
        <v>459</v>
      </c>
      <c r="H95" s="9" t="s">
        <v>460</v>
      </c>
      <c r="I95" s="9" t="s">
        <v>409</v>
      </c>
      <c r="J95" s="10">
        <v>2007</v>
      </c>
      <c r="K95" s="9" t="s">
        <v>32</v>
      </c>
    </row>
    <row r="96" spans="1:11" ht="265.2">
      <c r="A96" s="1">
        <f t="shared" si="1"/>
        <v>95</v>
      </c>
      <c r="B96" s="11" t="s">
        <v>461</v>
      </c>
      <c r="C96" s="9" t="s">
        <v>462</v>
      </c>
      <c r="D96" s="9" t="s">
        <v>9</v>
      </c>
      <c r="E96" s="10" t="s">
        <v>11</v>
      </c>
      <c r="F96" s="9" t="s">
        <v>306</v>
      </c>
      <c r="G96" s="14" t="s">
        <v>463</v>
      </c>
      <c r="H96" s="14" t="s">
        <v>464</v>
      </c>
      <c r="I96" s="14" t="s">
        <v>35</v>
      </c>
      <c r="J96" s="10">
        <v>2007</v>
      </c>
      <c r="K96" s="9" t="s">
        <v>32</v>
      </c>
    </row>
    <row r="97" spans="1:12" ht="409.6">
      <c r="A97" s="1">
        <f t="shared" si="1"/>
        <v>96</v>
      </c>
      <c r="B97" s="8" t="s">
        <v>465</v>
      </c>
      <c r="C97" s="12" t="s">
        <v>466</v>
      </c>
      <c r="D97" s="9" t="s">
        <v>64</v>
      </c>
      <c r="E97" s="10" t="s">
        <v>11</v>
      </c>
      <c r="F97" s="9" t="s">
        <v>306</v>
      </c>
      <c r="G97" s="9" t="s">
        <v>467</v>
      </c>
      <c r="H97" s="9" t="s">
        <v>468</v>
      </c>
      <c r="I97" s="9" t="s">
        <v>35</v>
      </c>
      <c r="J97" s="10">
        <v>2004</v>
      </c>
      <c r="K97" s="9" t="s">
        <v>31</v>
      </c>
    </row>
    <row r="98" spans="1:12" ht="390">
      <c r="A98" s="1">
        <f t="shared" si="1"/>
        <v>97</v>
      </c>
      <c r="B98" s="8" t="s">
        <v>469</v>
      </c>
      <c r="C98" s="12" t="s">
        <v>470</v>
      </c>
      <c r="D98" s="9" t="s">
        <v>64</v>
      </c>
      <c r="E98" s="10" t="s">
        <v>11</v>
      </c>
      <c r="F98" s="9" t="s">
        <v>363</v>
      </c>
      <c r="G98" s="9" t="s">
        <v>471</v>
      </c>
      <c r="H98" s="9" t="s">
        <v>472</v>
      </c>
      <c r="I98" s="9" t="s">
        <v>35</v>
      </c>
      <c r="J98" s="10">
        <v>2003</v>
      </c>
      <c r="K98" s="9" t="s">
        <v>31</v>
      </c>
    </row>
    <row r="99" spans="1:12" ht="313.2" customHeight="1">
      <c r="A99" s="1">
        <f t="shared" si="1"/>
        <v>98</v>
      </c>
      <c r="B99" s="11" t="s">
        <v>473</v>
      </c>
      <c r="C99" s="9" t="s">
        <v>470</v>
      </c>
      <c r="D99" s="9" t="s">
        <v>9</v>
      </c>
      <c r="E99" s="10" t="s">
        <v>11</v>
      </c>
      <c r="F99" s="9" t="s">
        <v>91</v>
      </c>
      <c r="G99" s="9" t="s">
        <v>474</v>
      </c>
      <c r="H99" s="9" t="s">
        <v>475</v>
      </c>
      <c r="I99" s="9" t="s">
        <v>409</v>
      </c>
      <c r="J99" s="10">
        <v>2002</v>
      </c>
      <c r="K99" s="9" t="s">
        <v>31</v>
      </c>
    </row>
    <row r="100" spans="1:12" ht="405.6">
      <c r="A100" s="1">
        <f t="shared" si="1"/>
        <v>99</v>
      </c>
      <c r="B100" s="11" t="s">
        <v>476</v>
      </c>
      <c r="C100" s="12" t="s">
        <v>477</v>
      </c>
      <c r="D100" s="9" t="s">
        <v>9</v>
      </c>
      <c r="E100" s="10" t="s">
        <v>11</v>
      </c>
      <c r="F100" s="9" t="s">
        <v>306</v>
      </c>
      <c r="G100" s="9" t="s">
        <v>478</v>
      </c>
      <c r="H100" s="14" t="s">
        <v>479</v>
      </c>
      <c r="I100" s="9" t="s">
        <v>409</v>
      </c>
      <c r="J100" s="10">
        <v>2002</v>
      </c>
      <c r="K100" s="9" t="s">
        <v>31</v>
      </c>
    </row>
    <row r="101" spans="1:12" ht="202.8">
      <c r="A101" s="1">
        <f t="shared" si="1"/>
        <v>100</v>
      </c>
      <c r="B101" s="11" t="s">
        <v>480</v>
      </c>
      <c r="C101" s="12" t="s">
        <v>398</v>
      </c>
      <c r="D101" s="9" t="s">
        <v>9</v>
      </c>
      <c r="E101" s="10" t="s">
        <v>11</v>
      </c>
      <c r="F101" s="9" t="s">
        <v>306</v>
      </c>
      <c r="G101" s="14" t="s">
        <v>481</v>
      </c>
      <c r="H101" s="9" t="s">
        <v>482</v>
      </c>
      <c r="I101" s="9" t="s">
        <v>409</v>
      </c>
      <c r="J101" s="10">
        <v>2002</v>
      </c>
      <c r="K101" s="9" t="s">
        <v>31</v>
      </c>
    </row>
    <row r="102" spans="1:12" ht="374.4">
      <c r="A102" s="1">
        <f t="shared" si="1"/>
        <v>101</v>
      </c>
      <c r="B102" s="11" t="s">
        <v>483</v>
      </c>
      <c r="C102" s="18" t="s">
        <v>484</v>
      </c>
      <c r="D102" s="9" t="s">
        <v>206</v>
      </c>
      <c r="E102" s="10" t="s">
        <v>11</v>
      </c>
      <c r="F102" s="9" t="s">
        <v>306</v>
      </c>
      <c r="G102" s="9" t="s">
        <v>485</v>
      </c>
      <c r="H102" s="9" t="s">
        <v>486</v>
      </c>
      <c r="I102" s="9" t="s">
        <v>409</v>
      </c>
      <c r="J102" s="10">
        <v>2000</v>
      </c>
      <c r="K102" s="9" t="s">
        <v>31</v>
      </c>
    </row>
    <row r="103" spans="1:12" ht="343.2">
      <c r="A103" s="1">
        <f t="shared" si="1"/>
        <v>102</v>
      </c>
      <c r="B103" s="8" t="s">
        <v>487</v>
      </c>
      <c r="C103" s="12" t="s">
        <v>488</v>
      </c>
      <c r="D103" s="9" t="s">
        <v>206</v>
      </c>
      <c r="E103" s="10" t="s">
        <v>11</v>
      </c>
      <c r="F103" s="9" t="s">
        <v>306</v>
      </c>
      <c r="G103" s="9" t="s">
        <v>489</v>
      </c>
      <c r="H103" s="9" t="s">
        <v>490</v>
      </c>
      <c r="I103" s="9" t="s">
        <v>409</v>
      </c>
      <c r="J103" s="10">
        <v>2000</v>
      </c>
      <c r="K103" s="9" t="s">
        <v>31</v>
      </c>
    </row>
    <row r="104" spans="1:12" ht="234">
      <c r="A104" s="1">
        <f t="shared" si="1"/>
        <v>103</v>
      </c>
      <c r="B104" s="11" t="s">
        <v>491</v>
      </c>
      <c r="C104" s="9" t="s">
        <v>492</v>
      </c>
      <c r="D104" s="9" t="s">
        <v>64</v>
      </c>
      <c r="E104" s="10" t="s">
        <v>11</v>
      </c>
      <c r="F104" s="9" t="s">
        <v>306</v>
      </c>
      <c r="G104" s="13" t="s">
        <v>493</v>
      </c>
      <c r="H104" s="9" t="s">
        <v>494</v>
      </c>
      <c r="I104" s="9" t="s">
        <v>409</v>
      </c>
      <c r="J104" s="10">
        <v>1998</v>
      </c>
      <c r="K104" s="9" t="s">
        <v>31</v>
      </c>
    </row>
    <row r="105" spans="1:12" ht="343.2">
      <c r="A105" s="1">
        <f t="shared" si="1"/>
        <v>104</v>
      </c>
      <c r="B105" s="11" t="s">
        <v>495</v>
      </c>
      <c r="C105" s="12" t="s">
        <v>496</v>
      </c>
      <c r="D105" s="9" t="s">
        <v>9</v>
      </c>
      <c r="E105" s="10" t="s">
        <v>11</v>
      </c>
      <c r="F105" s="9" t="s">
        <v>363</v>
      </c>
      <c r="G105" s="14" t="s">
        <v>497</v>
      </c>
      <c r="H105" s="9" t="s">
        <v>498</v>
      </c>
      <c r="I105" s="9" t="s">
        <v>409</v>
      </c>
      <c r="J105" s="10">
        <v>1998</v>
      </c>
      <c r="K105" s="9" t="s">
        <v>31</v>
      </c>
    </row>
    <row r="106" spans="1:12" ht="405.6">
      <c r="A106" s="1">
        <f t="shared" si="1"/>
        <v>105</v>
      </c>
      <c r="B106" s="8" t="s">
        <v>499</v>
      </c>
      <c r="C106" s="12" t="s">
        <v>470</v>
      </c>
      <c r="D106" s="9" t="s">
        <v>9</v>
      </c>
      <c r="E106" s="10" t="s">
        <v>11</v>
      </c>
      <c r="F106" s="9" t="s">
        <v>363</v>
      </c>
      <c r="G106" s="9" t="s">
        <v>500</v>
      </c>
      <c r="H106" s="9" t="s">
        <v>501</v>
      </c>
      <c r="I106" s="9" t="s">
        <v>409</v>
      </c>
      <c r="J106" s="10">
        <v>1997</v>
      </c>
      <c r="K106" s="9" t="s">
        <v>31</v>
      </c>
    </row>
    <row r="107" spans="1:12" ht="409.6" thickBot="1">
      <c r="A107" s="1">
        <f t="shared" si="1"/>
        <v>106</v>
      </c>
      <c r="B107" s="8" t="s">
        <v>502</v>
      </c>
      <c r="C107" s="12" t="s">
        <v>503</v>
      </c>
      <c r="D107" s="9" t="s">
        <v>9</v>
      </c>
      <c r="E107" s="10" t="s">
        <v>11</v>
      </c>
      <c r="F107" s="9" t="s">
        <v>363</v>
      </c>
      <c r="G107" s="9" t="s">
        <v>504</v>
      </c>
      <c r="H107" s="9" t="s">
        <v>505</v>
      </c>
      <c r="I107" s="9" t="s">
        <v>409</v>
      </c>
      <c r="J107" s="10">
        <v>1990</v>
      </c>
      <c r="K107" s="9" t="s">
        <v>31</v>
      </c>
    </row>
    <row r="108" spans="1:12" ht="165.6" thickBot="1">
      <c r="A108" s="1">
        <f t="shared" si="1"/>
        <v>107</v>
      </c>
      <c r="B108" s="28" t="s">
        <v>506</v>
      </c>
      <c r="C108" s="67" t="s">
        <v>507</v>
      </c>
      <c r="D108" s="67" t="s">
        <v>9</v>
      </c>
      <c r="E108" s="67" t="s">
        <v>12</v>
      </c>
      <c r="F108" s="67" t="s">
        <v>508</v>
      </c>
      <c r="G108" s="67" t="s">
        <v>509</v>
      </c>
      <c r="H108" s="70" t="s">
        <v>510</v>
      </c>
      <c r="I108" s="67" t="s">
        <v>16</v>
      </c>
      <c r="J108" s="67">
        <v>2006</v>
      </c>
      <c r="K108" s="75" t="s">
        <v>31</v>
      </c>
      <c r="L108" s="78"/>
    </row>
    <row r="109" spans="1:12" ht="150.6" thickBot="1">
      <c r="A109" s="1">
        <f t="shared" si="1"/>
        <v>108</v>
      </c>
      <c r="B109" s="28" t="s">
        <v>511</v>
      </c>
      <c r="C109" s="70" t="s">
        <v>512</v>
      </c>
      <c r="D109" s="70" t="s">
        <v>9</v>
      </c>
      <c r="E109" s="70" t="s">
        <v>12</v>
      </c>
      <c r="F109" s="70" t="s">
        <v>513</v>
      </c>
      <c r="G109" s="70" t="s">
        <v>514</v>
      </c>
      <c r="H109" s="70" t="s">
        <v>515</v>
      </c>
      <c r="I109" s="9" t="s">
        <v>16</v>
      </c>
      <c r="J109" s="70">
        <v>2007</v>
      </c>
      <c r="K109" s="75" t="s">
        <v>31</v>
      </c>
      <c r="L109" s="78"/>
    </row>
    <row r="110" spans="1:12" ht="165.6" thickBot="1">
      <c r="A110" s="1">
        <f t="shared" si="1"/>
        <v>109</v>
      </c>
      <c r="B110" s="19" t="s">
        <v>516</v>
      </c>
      <c r="C110" s="21" t="s">
        <v>507</v>
      </c>
      <c r="D110" s="20" t="s">
        <v>9</v>
      </c>
      <c r="E110" s="21" t="s">
        <v>12</v>
      </c>
      <c r="F110" s="21" t="s">
        <v>508</v>
      </c>
      <c r="G110" s="20" t="s">
        <v>517</v>
      </c>
      <c r="H110" s="21" t="s">
        <v>518</v>
      </c>
      <c r="I110" s="73" t="s">
        <v>35</v>
      </c>
      <c r="J110" s="23">
        <v>2009</v>
      </c>
      <c r="K110" s="22" t="s">
        <v>31</v>
      </c>
      <c r="L110" s="22"/>
    </row>
    <row r="111" spans="1:12" ht="165.6" thickBot="1">
      <c r="A111" s="1">
        <f t="shared" si="1"/>
        <v>110</v>
      </c>
      <c r="B111" s="19" t="s">
        <v>519</v>
      </c>
      <c r="C111" s="21" t="s">
        <v>520</v>
      </c>
      <c r="D111" s="21" t="s">
        <v>9</v>
      </c>
      <c r="E111" s="21" t="s">
        <v>12</v>
      </c>
      <c r="F111" s="21" t="s">
        <v>508</v>
      </c>
      <c r="G111" s="21" t="s">
        <v>521</v>
      </c>
      <c r="H111" s="21" t="s">
        <v>522</v>
      </c>
      <c r="I111" s="67" t="s">
        <v>523</v>
      </c>
      <c r="J111" s="20">
        <v>2002</v>
      </c>
      <c r="K111" s="22" t="s">
        <v>31</v>
      </c>
      <c r="L111" s="22"/>
    </row>
    <row r="112" spans="1:12" ht="195.6" thickBot="1">
      <c r="A112" s="1">
        <f t="shared" si="1"/>
        <v>111</v>
      </c>
      <c r="B112" s="19" t="s">
        <v>524</v>
      </c>
      <c r="C112" s="21" t="s">
        <v>398</v>
      </c>
      <c r="D112" s="20" t="s">
        <v>9</v>
      </c>
      <c r="E112" s="21" t="s">
        <v>12</v>
      </c>
      <c r="F112" s="21" t="s">
        <v>525</v>
      </c>
      <c r="G112" s="20" t="s">
        <v>526</v>
      </c>
      <c r="H112" s="20" t="s">
        <v>527</v>
      </c>
      <c r="I112" s="67" t="s">
        <v>523</v>
      </c>
      <c r="J112" s="20">
        <v>2014</v>
      </c>
      <c r="K112" s="22" t="s">
        <v>31</v>
      </c>
      <c r="L112" s="22"/>
    </row>
    <row r="113" spans="1:12" ht="180.6" thickBot="1">
      <c r="A113" s="1">
        <f t="shared" si="1"/>
        <v>112</v>
      </c>
      <c r="B113" s="19" t="s">
        <v>528</v>
      </c>
      <c r="C113" s="21" t="s">
        <v>529</v>
      </c>
      <c r="D113" s="20" t="s">
        <v>9</v>
      </c>
      <c r="E113" s="21" t="s">
        <v>12</v>
      </c>
      <c r="F113" s="21" t="s">
        <v>530</v>
      </c>
      <c r="G113" s="20" t="s">
        <v>1476</v>
      </c>
      <c r="H113" s="20" t="s">
        <v>531</v>
      </c>
      <c r="I113" s="74" t="s">
        <v>35</v>
      </c>
      <c r="J113" s="20">
        <v>2010</v>
      </c>
      <c r="K113" s="22" t="s">
        <v>31</v>
      </c>
      <c r="L113" s="22"/>
    </row>
    <row r="114" spans="1:12" ht="195.6" customHeight="1" thickBot="1">
      <c r="A114" s="1">
        <f t="shared" si="1"/>
        <v>113</v>
      </c>
      <c r="B114" s="19" t="s">
        <v>532</v>
      </c>
      <c r="C114" s="21" t="s">
        <v>533</v>
      </c>
      <c r="D114" s="20" t="s">
        <v>9</v>
      </c>
      <c r="E114" s="21" t="s">
        <v>12</v>
      </c>
      <c r="F114" s="21" t="s">
        <v>534</v>
      </c>
      <c r="G114" s="20" t="s">
        <v>535</v>
      </c>
      <c r="H114" s="21" t="s">
        <v>536</v>
      </c>
      <c r="I114" s="20" t="s">
        <v>523</v>
      </c>
      <c r="J114" s="20">
        <v>2005</v>
      </c>
      <c r="K114" s="22" t="s">
        <v>31</v>
      </c>
      <c r="L114" s="22"/>
    </row>
    <row r="115" spans="1:12" ht="180.6" thickBot="1">
      <c r="A115" s="1">
        <f t="shared" si="1"/>
        <v>114</v>
      </c>
      <c r="B115" s="19" t="s">
        <v>537</v>
      </c>
      <c r="C115" s="21" t="s">
        <v>538</v>
      </c>
      <c r="D115" s="20" t="s">
        <v>9</v>
      </c>
      <c r="E115" s="21" t="s">
        <v>12</v>
      </c>
      <c r="F115" s="21" t="s">
        <v>539</v>
      </c>
      <c r="G115" s="21" t="s">
        <v>540</v>
      </c>
      <c r="H115" s="21" t="s">
        <v>541</v>
      </c>
      <c r="I115" s="14" t="s">
        <v>35</v>
      </c>
      <c r="J115" s="20">
        <v>2017</v>
      </c>
      <c r="K115" s="22" t="s">
        <v>31</v>
      </c>
      <c r="L115" s="22"/>
    </row>
    <row r="116" spans="1:12" ht="180.6" thickBot="1">
      <c r="A116" s="1">
        <f t="shared" si="1"/>
        <v>115</v>
      </c>
      <c r="B116" s="19" t="s">
        <v>542</v>
      </c>
      <c r="C116" s="21" t="s">
        <v>543</v>
      </c>
      <c r="D116" s="20" t="s">
        <v>9</v>
      </c>
      <c r="E116" s="21" t="s">
        <v>12</v>
      </c>
      <c r="F116" s="21" t="s">
        <v>508</v>
      </c>
      <c r="G116" s="20" t="s">
        <v>544</v>
      </c>
      <c r="H116" s="21" t="s">
        <v>545</v>
      </c>
      <c r="I116" s="74" t="s">
        <v>35</v>
      </c>
      <c r="J116" s="20">
        <v>2023</v>
      </c>
      <c r="K116" s="20" t="s">
        <v>32</v>
      </c>
      <c r="L116" s="22"/>
    </row>
    <row r="117" spans="1:12" ht="252.6" customHeight="1" thickBot="1">
      <c r="A117" s="1">
        <f t="shared" si="1"/>
        <v>116</v>
      </c>
      <c r="B117" s="19" t="s">
        <v>546</v>
      </c>
      <c r="C117" s="21" t="s">
        <v>547</v>
      </c>
      <c r="D117" s="20" t="s">
        <v>9</v>
      </c>
      <c r="E117" s="21" t="s">
        <v>12</v>
      </c>
      <c r="F117" s="21" t="s">
        <v>548</v>
      </c>
      <c r="G117" s="20" t="s">
        <v>1477</v>
      </c>
      <c r="H117" s="20" t="s">
        <v>549</v>
      </c>
      <c r="I117" s="67" t="s">
        <v>35</v>
      </c>
      <c r="J117" s="20">
        <v>2016</v>
      </c>
      <c r="K117" s="22" t="s">
        <v>31</v>
      </c>
      <c r="L117" s="22"/>
    </row>
    <row r="118" spans="1:12" ht="150.6" thickBot="1">
      <c r="A118" s="1">
        <f t="shared" si="1"/>
        <v>117</v>
      </c>
      <c r="B118" s="19" t="s">
        <v>550</v>
      </c>
      <c r="C118" s="21" t="s">
        <v>551</v>
      </c>
      <c r="D118" s="20" t="s">
        <v>9</v>
      </c>
      <c r="E118" s="21" t="s">
        <v>12</v>
      </c>
      <c r="F118" s="21" t="s">
        <v>552</v>
      </c>
      <c r="G118" s="20" t="s">
        <v>553</v>
      </c>
      <c r="H118" s="21" t="s">
        <v>554</v>
      </c>
      <c r="I118" s="14" t="s">
        <v>35</v>
      </c>
      <c r="J118" s="20">
        <v>2018</v>
      </c>
      <c r="K118" s="22" t="s">
        <v>31</v>
      </c>
      <c r="L118" s="22"/>
    </row>
    <row r="119" spans="1:12" ht="229.2" customHeight="1" thickBot="1">
      <c r="A119" s="1">
        <f t="shared" si="1"/>
        <v>118</v>
      </c>
      <c r="B119" s="19" t="s">
        <v>555</v>
      </c>
      <c r="C119" s="21" t="s">
        <v>556</v>
      </c>
      <c r="D119" s="20" t="s">
        <v>206</v>
      </c>
      <c r="E119" s="21" t="s">
        <v>12</v>
      </c>
      <c r="F119" s="21" t="s">
        <v>557</v>
      </c>
      <c r="G119" s="21" t="s">
        <v>558</v>
      </c>
      <c r="H119" s="21" t="s">
        <v>559</v>
      </c>
      <c r="I119" s="74" t="s">
        <v>35</v>
      </c>
      <c r="J119" s="20">
        <v>2018</v>
      </c>
      <c r="K119" s="22" t="s">
        <v>31</v>
      </c>
      <c r="L119" s="22"/>
    </row>
    <row r="120" spans="1:12" ht="180.6" thickBot="1">
      <c r="A120" s="1">
        <f t="shared" si="1"/>
        <v>119</v>
      </c>
      <c r="B120" s="19" t="s">
        <v>560</v>
      </c>
      <c r="C120" s="21" t="s">
        <v>561</v>
      </c>
      <c r="D120" s="20" t="s">
        <v>72</v>
      </c>
      <c r="E120" s="21" t="s">
        <v>12</v>
      </c>
      <c r="F120" s="21" t="s">
        <v>562</v>
      </c>
      <c r="G120" s="20" t="s">
        <v>563</v>
      </c>
      <c r="H120" s="21" t="s">
        <v>564</v>
      </c>
      <c r="I120" s="67" t="s">
        <v>35</v>
      </c>
      <c r="J120" s="20">
        <v>2020</v>
      </c>
      <c r="K120" s="22" t="s">
        <v>31</v>
      </c>
    </row>
    <row r="121" spans="1:12" ht="244.8" customHeight="1" thickBot="1">
      <c r="A121" s="1">
        <f t="shared" si="1"/>
        <v>120</v>
      </c>
      <c r="B121" s="19" t="s">
        <v>565</v>
      </c>
      <c r="C121" s="21" t="s">
        <v>566</v>
      </c>
      <c r="D121" s="20" t="s">
        <v>9</v>
      </c>
      <c r="E121" s="21" t="s">
        <v>12</v>
      </c>
      <c r="F121" s="21" t="s">
        <v>513</v>
      </c>
      <c r="G121" s="20" t="s">
        <v>567</v>
      </c>
      <c r="H121" s="21" t="s">
        <v>568</v>
      </c>
      <c r="I121" s="14" t="s">
        <v>35</v>
      </c>
      <c r="J121" s="20">
        <v>2016</v>
      </c>
      <c r="K121" s="22" t="s">
        <v>31</v>
      </c>
    </row>
    <row r="122" spans="1:12" ht="195.6" thickBot="1">
      <c r="A122" s="1">
        <f t="shared" si="1"/>
        <v>121</v>
      </c>
      <c r="B122" s="19" t="s">
        <v>569</v>
      </c>
      <c r="C122" s="21" t="s">
        <v>570</v>
      </c>
      <c r="D122" s="21" t="s">
        <v>571</v>
      </c>
      <c r="E122" s="21" t="s">
        <v>12</v>
      </c>
      <c r="F122" s="21" t="s">
        <v>572</v>
      </c>
      <c r="G122" s="21" t="s">
        <v>573</v>
      </c>
      <c r="H122" s="21" t="s">
        <v>574</v>
      </c>
      <c r="I122" s="20" t="s">
        <v>35</v>
      </c>
      <c r="J122" s="20">
        <v>2022</v>
      </c>
      <c r="K122" s="22" t="s">
        <v>31</v>
      </c>
    </row>
    <row r="123" spans="1:12" ht="180.6" thickBot="1">
      <c r="A123" s="1">
        <f t="shared" si="1"/>
        <v>122</v>
      </c>
      <c r="B123" s="19" t="s">
        <v>575</v>
      </c>
      <c r="C123" s="21" t="s">
        <v>576</v>
      </c>
      <c r="D123" s="20" t="s">
        <v>9</v>
      </c>
      <c r="E123" s="21" t="s">
        <v>12</v>
      </c>
      <c r="F123" s="21" t="s">
        <v>577</v>
      </c>
      <c r="G123" s="21" t="s">
        <v>578</v>
      </c>
      <c r="H123" s="21" t="s">
        <v>579</v>
      </c>
      <c r="I123" s="14" t="s">
        <v>35</v>
      </c>
      <c r="J123" s="20">
        <v>2017</v>
      </c>
      <c r="K123" s="22" t="s">
        <v>31</v>
      </c>
    </row>
    <row r="124" spans="1:12" ht="216" customHeight="1" thickBot="1">
      <c r="A124" s="1">
        <f t="shared" si="1"/>
        <v>123</v>
      </c>
      <c r="B124" s="19" t="s">
        <v>580</v>
      </c>
      <c r="C124" s="21" t="s">
        <v>581</v>
      </c>
      <c r="D124" s="20" t="s">
        <v>145</v>
      </c>
      <c r="E124" s="21" t="s">
        <v>12</v>
      </c>
      <c r="F124" s="21" t="s">
        <v>508</v>
      </c>
      <c r="G124" s="20" t="s">
        <v>582</v>
      </c>
      <c r="H124" s="20" t="s">
        <v>583</v>
      </c>
      <c r="I124" s="74" t="s">
        <v>35</v>
      </c>
      <c r="J124" s="20">
        <v>2014</v>
      </c>
      <c r="K124" s="22" t="s">
        <v>31</v>
      </c>
    </row>
    <row r="125" spans="1:12" ht="199.2" customHeight="1" thickBot="1">
      <c r="A125" s="1">
        <f t="shared" si="1"/>
        <v>124</v>
      </c>
      <c r="B125" s="19" t="s">
        <v>584</v>
      </c>
      <c r="C125" s="21" t="s">
        <v>398</v>
      </c>
      <c r="D125" s="20" t="s">
        <v>9</v>
      </c>
      <c r="E125" s="21" t="s">
        <v>585</v>
      </c>
      <c r="F125" s="21" t="s">
        <v>586</v>
      </c>
      <c r="G125" s="21" t="s">
        <v>587</v>
      </c>
      <c r="H125" s="21" t="s">
        <v>588</v>
      </c>
      <c r="I125" s="14" t="s">
        <v>35</v>
      </c>
      <c r="J125" s="20">
        <v>2018</v>
      </c>
      <c r="K125" s="22" t="s">
        <v>31</v>
      </c>
    </row>
    <row r="126" spans="1:12" ht="184.2" customHeight="1" thickBot="1">
      <c r="A126" s="1">
        <f t="shared" si="1"/>
        <v>125</v>
      </c>
      <c r="B126" s="19" t="s">
        <v>589</v>
      </c>
      <c r="C126" s="21" t="s">
        <v>590</v>
      </c>
      <c r="D126" s="20" t="s">
        <v>9</v>
      </c>
      <c r="E126" s="21" t="s">
        <v>12</v>
      </c>
      <c r="F126" s="21" t="s">
        <v>534</v>
      </c>
      <c r="G126" s="20" t="s">
        <v>591</v>
      </c>
      <c r="H126" s="20" t="s">
        <v>592</v>
      </c>
      <c r="I126" s="67" t="s">
        <v>16</v>
      </c>
      <c r="J126" s="20">
        <v>2007</v>
      </c>
      <c r="K126" s="22" t="s">
        <v>31</v>
      </c>
    </row>
    <row r="127" spans="1:12" ht="184.2" customHeight="1" thickBot="1">
      <c r="A127" s="1">
        <f t="shared" si="1"/>
        <v>126</v>
      </c>
      <c r="B127" s="19" t="s">
        <v>593</v>
      </c>
      <c r="C127" s="21" t="s">
        <v>590</v>
      </c>
      <c r="D127" s="20" t="s">
        <v>9</v>
      </c>
      <c r="E127" s="21" t="s">
        <v>12</v>
      </c>
      <c r="F127" s="21" t="s">
        <v>513</v>
      </c>
      <c r="G127" s="20" t="s">
        <v>594</v>
      </c>
      <c r="H127" s="21" t="s">
        <v>595</v>
      </c>
      <c r="I127" s="14" t="s">
        <v>35</v>
      </c>
      <c r="J127" s="20">
        <v>2020</v>
      </c>
      <c r="K127" s="22" t="s">
        <v>31</v>
      </c>
    </row>
    <row r="128" spans="1:12" ht="165.6" thickBot="1">
      <c r="A128" s="1">
        <f t="shared" si="1"/>
        <v>127</v>
      </c>
      <c r="B128" s="19" t="s">
        <v>596</v>
      </c>
      <c r="C128" s="21" t="s">
        <v>590</v>
      </c>
      <c r="D128" s="21" t="s">
        <v>571</v>
      </c>
      <c r="E128" s="21" t="s">
        <v>12</v>
      </c>
      <c r="F128" s="21" t="s">
        <v>513</v>
      </c>
      <c r="G128" s="20" t="s">
        <v>597</v>
      </c>
      <c r="H128" s="21" t="s">
        <v>598</v>
      </c>
      <c r="I128" s="74" t="s">
        <v>35</v>
      </c>
      <c r="J128" s="20">
        <v>2021</v>
      </c>
      <c r="K128" s="22" t="s">
        <v>31</v>
      </c>
    </row>
    <row r="129" spans="1:11" ht="150.6" thickBot="1">
      <c r="A129" s="1">
        <f t="shared" si="1"/>
        <v>128</v>
      </c>
      <c r="B129" s="19" t="s">
        <v>599</v>
      </c>
      <c r="C129" s="23" t="s">
        <v>600</v>
      </c>
      <c r="D129" s="20" t="s">
        <v>9</v>
      </c>
      <c r="E129" s="21" t="s">
        <v>12</v>
      </c>
      <c r="F129" s="23" t="s">
        <v>601</v>
      </c>
      <c r="G129" s="21" t="s">
        <v>602</v>
      </c>
      <c r="H129" s="21" t="s">
        <v>603</v>
      </c>
      <c r="I129" s="14" t="s">
        <v>35</v>
      </c>
      <c r="J129" s="20">
        <v>2022</v>
      </c>
      <c r="K129" s="22" t="s">
        <v>31</v>
      </c>
    </row>
    <row r="130" spans="1:11" ht="150.6" thickBot="1">
      <c r="A130" s="1">
        <f t="shared" si="1"/>
        <v>129</v>
      </c>
      <c r="B130" s="19" t="s">
        <v>604</v>
      </c>
      <c r="C130" s="21" t="s">
        <v>512</v>
      </c>
      <c r="D130" s="20" t="s">
        <v>9</v>
      </c>
      <c r="E130" s="21" t="s">
        <v>12</v>
      </c>
      <c r="F130" s="21" t="s">
        <v>534</v>
      </c>
      <c r="G130" s="20" t="s">
        <v>605</v>
      </c>
      <c r="H130" s="20" t="s">
        <v>606</v>
      </c>
      <c r="I130" s="67" t="s">
        <v>523</v>
      </c>
      <c r="J130" s="20">
        <v>2005</v>
      </c>
      <c r="K130" s="22" t="s">
        <v>31</v>
      </c>
    </row>
    <row r="131" spans="1:11" ht="180.6" thickBot="1">
      <c r="A131" s="1">
        <f t="shared" si="1"/>
        <v>130</v>
      </c>
      <c r="B131" s="19" t="s">
        <v>607</v>
      </c>
      <c r="C131" s="21" t="s">
        <v>608</v>
      </c>
      <c r="D131" s="20" t="s">
        <v>9</v>
      </c>
      <c r="E131" s="21" t="s">
        <v>12</v>
      </c>
      <c r="F131" s="21" t="s">
        <v>557</v>
      </c>
      <c r="G131" s="20" t="s">
        <v>609</v>
      </c>
      <c r="H131" s="20" t="s">
        <v>610</v>
      </c>
      <c r="I131" s="67" t="s">
        <v>35</v>
      </c>
      <c r="J131" s="20">
        <v>2025</v>
      </c>
      <c r="K131" s="20" t="s">
        <v>32</v>
      </c>
    </row>
    <row r="132" spans="1:11" ht="165.6" thickBot="1">
      <c r="A132" s="1">
        <f t="shared" si="1"/>
        <v>131</v>
      </c>
      <c r="B132" s="19" t="s">
        <v>611</v>
      </c>
      <c r="C132" s="21" t="s">
        <v>612</v>
      </c>
      <c r="D132" s="21" t="s">
        <v>206</v>
      </c>
      <c r="E132" s="21" t="s">
        <v>12</v>
      </c>
      <c r="F132" s="23" t="s">
        <v>613</v>
      </c>
      <c r="G132" s="21" t="s">
        <v>614</v>
      </c>
      <c r="H132" s="21" t="s">
        <v>615</v>
      </c>
      <c r="I132" s="20" t="s">
        <v>16</v>
      </c>
      <c r="J132" s="20">
        <v>2011</v>
      </c>
      <c r="K132" s="22" t="s">
        <v>31</v>
      </c>
    </row>
    <row r="133" spans="1:11" ht="165.6" thickBot="1">
      <c r="A133" s="1">
        <f t="shared" si="1"/>
        <v>132</v>
      </c>
      <c r="B133" s="19" t="s">
        <v>616</v>
      </c>
      <c r="C133" s="23" t="s">
        <v>617</v>
      </c>
      <c r="D133" s="20" t="s">
        <v>9</v>
      </c>
      <c r="E133" s="21" t="s">
        <v>12</v>
      </c>
      <c r="F133" s="23" t="s">
        <v>618</v>
      </c>
      <c r="G133" s="21" t="s">
        <v>619</v>
      </c>
      <c r="H133" s="21" t="s">
        <v>620</v>
      </c>
      <c r="I133" s="74" t="s">
        <v>35</v>
      </c>
      <c r="J133" s="20">
        <v>2024</v>
      </c>
      <c r="K133" s="22" t="s">
        <v>31</v>
      </c>
    </row>
    <row r="134" spans="1:11" ht="150.6" thickBot="1">
      <c r="A134" s="1">
        <f t="shared" si="1"/>
        <v>133</v>
      </c>
      <c r="B134" s="19" t="s">
        <v>621</v>
      </c>
      <c r="C134" s="21" t="s">
        <v>622</v>
      </c>
      <c r="D134" s="20" t="s">
        <v>9</v>
      </c>
      <c r="E134" s="21" t="s">
        <v>12</v>
      </c>
      <c r="F134" s="23" t="s">
        <v>623</v>
      </c>
      <c r="G134" s="21" t="s">
        <v>624</v>
      </c>
      <c r="H134" s="21" t="s">
        <v>625</v>
      </c>
      <c r="I134" s="20" t="s">
        <v>35</v>
      </c>
      <c r="J134" s="20">
        <v>2024</v>
      </c>
      <c r="K134" s="22" t="s">
        <v>31</v>
      </c>
    </row>
    <row r="135" spans="1:11" ht="180.6" thickBot="1">
      <c r="A135" s="1">
        <f t="shared" si="1"/>
        <v>134</v>
      </c>
      <c r="B135" s="19" t="s">
        <v>626</v>
      </c>
      <c r="C135" s="21" t="s">
        <v>627</v>
      </c>
      <c r="D135" s="20" t="s">
        <v>9</v>
      </c>
      <c r="E135" s="21" t="s">
        <v>12</v>
      </c>
      <c r="F135" s="21" t="s">
        <v>508</v>
      </c>
      <c r="G135" s="21" t="s">
        <v>628</v>
      </c>
      <c r="H135" s="21" t="s">
        <v>629</v>
      </c>
      <c r="I135" s="14" t="s">
        <v>35</v>
      </c>
      <c r="J135" s="20">
        <v>2009</v>
      </c>
      <c r="K135" s="22" t="s">
        <v>31</v>
      </c>
    </row>
    <row r="136" spans="1:11" ht="150.6" thickBot="1">
      <c r="A136" s="1">
        <f t="shared" si="1"/>
        <v>135</v>
      </c>
      <c r="B136" s="19" t="s">
        <v>630</v>
      </c>
      <c r="C136" s="23" t="s">
        <v>631</v>
      </c>
      <c r="D136" s="20" t="s">
        <v>9</v>
      </c>
      <c r="E136" s="21" t="s">
        <v>12</v>
      </c>
      <c r="F136" s="23" t="s">
        <v>632</v>
      </c>
      <c r="G136" s="21" t="s">
        <v>633</v>
      </c>
      <c r="H136" s="21" t="s">
        <v>634</v>
      </c>
      <c r="I136" s="74" t="s">
        <v>35</v>
      </c>
      <c r="J136" s="20">
        <v>2019</v>
      </c>
      <c r="K136" s="22" t="s">
        <v>31</v>
      </c>
    </row>
    <row r="137" spans="1:11" ht="165.6" thickBot="1">
      <c r="A137" s="1">
        <f t="shared" si="1"/>
        <v>136</v>
      </c>
      <c r="B137" s="19" t="s">
        <v>635</v>
      </c>
      <c r="C137" s="21" t="s">
        <v>636</v>
      </c>
      <c r="D137" s="20" t="s">
        <v>9</v>
      </c>
      <c r="E137" s="21" t="s">
        <v>12</v>
      </c>
      <c r="F137" s="21" t="s">
        <v>508</v>
      </c>
      <c r="G137" s="21" t="s">
        <v>637</v>
      </c>
      <c r="H137" s="21" t="s">
        <v>638</v>
      </c>
      <c r="I137" s="14" t="s">
        <v>16</v>
      </c>
      <c r="J137" s="20">
        <v>2011</v>
      </c>
      <c r="K137" s="20" t="s">
        <v>32</v>
      </c>
    </row>
    <row r="138" spans="1:11" ht="165.6" thickBot="1">
      <c r="A138" s="1">
        <f t="shared" si="1"/>
        <v>137</v>
      </c>
      <c r="B138" s="19" t="s">
        <v>639</v>
      </c>
      <c r="C138" s="21" t="s">
        <v>640</v>
      </c>
      <c r="D138" s="20" t="s">
        <v>9</v>
      </c>
      <c r="E138" s="21" t="s">
        <v>12</v>
      </c>
      <c r="F138" s="21" t="s">
        <v>508</v>
      </c>
      <c r="G138" s="20" t="s">
        <v>641</v>
      </c>
      <c r="H138" s="20" t="s">
        <v>642</v>
      </c>
      <c r="I138" s="14" t="s">
        <v>35</v>
      </c>
      <c r="J138" s="20">
        <v>2007</v>
      </c>
      <c r="K138" s="22" t="s">
        <v>31</v>
      </c>
    </row>
    <row r="139" spans="1:11" ht="180.6" thickBot="1">
      <c r="A139" s="1">
        <f t="shared" si="1"/>
        <v>138</v>
      </c>
      <c r="B139" s="19" t="s">
        <v>643</v>
      </c>
      <c r="C139" s="21" t="s">
        <v>581</v>
      </c>
      <c r="D139" s="20" t="s">
        <v>145</v>
      </c>
      <c r="E139" s="21" t="s">
        <v>12</v>
      </c>
      <c r="F139" s="21" t="s">
        <v>508</v>
      </c>
      <c r="G139" s="21" t="s">
        <v>644</v>
      </c>
      <c r="H139" s="21" t="s">
        <v>645</v>
      </c>
      <c r="I139" s="14" t="s">
        <v>35</v>
      </c>
      <c r="J139" s="20">
        <v>2014</v>
      </c>
      <c r="K139" s="22" t="s">
        <v>31</v>
      </c>
    </row>
    <row r="140" spans="1:11" ht="195.6" thickBot="1">
      <c r="A140" s="1">
        <f t="shared" si="1"/>
        <v>139</v>
      </c>
      <c r="B140" s="19" t="s">
        <v>646</v>
      </c>
      <c r="C140" s="21" t="s">
        <v>647</v>
      </c>
      <c r="D140" s="20" t="s">
        <v>9</v>
      </c>
      <c r="E140" s="21" t="s">
        <v>12</v>
      </c>
      <c r="F140" s="21" t="s">
        <v>648</v>
      </c>
      <c r="G140" s="20" t="s">
        <v>649</v>
      </c>
      <c r="H140" s="21" t="s">
        <v>650</v>
      </c>
      <c r="I140" s="14" t="s">
        <v>35</v>
      </c>
      <c r="J140" s="20">
        <v>2007</v>
      </c>
      <c r="K140" s="22" t="s">
        <v>31</v>
      </c>
    </row>
    <row r="141" spans="1:11" ht="195.6" thickBot="1">
      <c r="A141" s="1">
        <f t="shared" si="1"/>
        <v>140</v>
      </c>
      <c r="B141" s="19" t="s">
        <v>651</v>
      </c>
      <c r="C141" s="21" t="s">
        <v>652</v>
      </c>
      <c r="D141" s="20" t="s">
        <v>9</v>
      </c>
      <c r="E141" s="21" t="s">
        <v>12</v>
      </c>
      <c r="F141" s="21" t="s">
        <v>508</v>
      </c>
      <c r="G141" s="21" t="s">
        <v>653</v>
      </c>
      <c r="H141" s="21" t="s">
        <v>654</v>
      </c>
      <c r="I141" s="14" t="s">
        <v>35</v>
      </c>
      <c r="J141" s="20">
        <v>2007</v>
      </c>
      <c r="K141" s="22" t="s">
        <v>31</v>
      </c>
    </row>
    <row r="142" spans="1:11" ht="165.6" thickBot="1">
      <c r="A142" s="1">
        <f t="shared" si="1"/>
        <v>141</v>
      </c>
      <c r="B142" s="19" t="s">
        <v>655</v>
      </c>
      <c r="C142" s="21" t="s">
        <v>656</v>
      </c>
      <c r="D142" s="20" t="s">
        <v>9</v>
      </c>
      <c r="E142" s="21" t="s">
        <v>12</v>
      </c>
      <c r="F142" s="21" t="s">
        <v>657</v>
      </c>
      <c r="G142" s="21" t="s">
        <v>658</v>
      </c>
      <c r="H142" s="21" t="s">
        <v>659</v>
      </c>
      <c r="I142" s="14" t="s">
        <v>35</v>
      </c>
      <c r="J142" s="20">
        <v>2023</v>
      </c>
      <c r="K142" s="22" t="s">
        <v>31</v>
      </c>
    </row>
    <row r="143" spans="1:11" ht="180.6" thickBot="1">
      <c r="A143" s="1">
        <f t="shared" si="1"/>
        <v>142</v>
      </c>
      <c r="B143" s="19" t="s">
        <v>660</v>
      </c>
      <c r="C143" s="21" t="s">
        <v>661</v>
      </c>
      <c r="D143" s="20" t="s">
        <v>9</v>
      </c>
      <c r="E143" s="21" t="s">
        <v>12</v>
      </c>
      <c r="F143" s="21" t="s">
        <v>508</v>
      </c>
      <c r="G143" s="20" t="s">
        <v>662</v>
      </c>
      <c r="H143" s="20" t="s">
        <v>663</v>
      </c>
      <c r="I143" s="14" t="s">
        <v>35</v>
      </c>
      <c r="J143" s="20">
        <v>2014</v>
      </c>
      <c r="K143" s="22" t="s">
        <v>31</v>
      </c>
    </row>
    <row r="144" spans="1:11" ht="165.6" thickBot="1">
      <c r="A144" s="1">
        <f t="shared" si="1"/>
        <v>143</v>
      </c>
      <c r="B144" s="19" t="s">
        <v>664</v>
      </c>
      <c r="C144" s="21" t="s">
        <v>665</v>
      </c>
      <c r="D144" s="20" t="s">
        <v>9</v>
      </c>
      <c r="E144" s="21" t="s">
        <v>12</v>
      </c>
      <c r="F144" s="21" t="s">
        <v>508</v>
      </c>
      <c r="G144" s="20" t="s">
        <v>666</v>
      </c>
      <c r="H144" s="21" t="s">
        <v>667</v>
      </c>
      <c r="I144" s="67" t="s">
        <v>523</v>
      </c>
      <c r="J144" s="20">
        <v>2009</v>
      </c>
      <c r="K144" s="22" t="s">
        <v>31</v>
      </c>
    </row>
    <row r="145" spans="1:11" ht="180.6" thickBot="1">
      <c r="A145" s="1">
        <f t="shared" si="1"/>
        <v>144</v>
      </c>
      <c r="B145" s="19" t="s">
        <v>668</v>
      </c>
      <c r="C145" s="21" t="s">
        <v>669</v>
      </c>
      <c r="D145" s="20" t="s">
        <v>9</v>
      </c>
      <c r="E145" s="21" t="s">
        <v>12</v>
      </c>
      <c r="F145" s="21" t="s">
        <v>508</v>
      </c>
      <c r="G145" s="20" t="s">
        <v>670</v>
      </c>
      <c r="H145" s="21" t="s">
        <v>671</v>
      </c>
      <c r="I145" s="14" t="s">
        <v>35</v>
      </c>
      <c r="J145" s="20">
        <v>2014</v>
      </c>
      <c r="K145" s="22" t="s">
        <v>31</v>
      </c>
    </row>
    <row r="146" spans="1:11" ht="165.6" thickBot="1">
      <c r="A146" s="1">
        <f t="shared" si="1"/>
        <v>145</v>
      </c>
      <c r="B146" s="19" t="s">
        <v>672</v>
      </c>
      <c r="C146" s="21" t="s">
        <v>398</v>
      </c>
      <c r="D146" s="20" t="s">
        <v>9</v>
      </c>
      <c r="E146" s="21" t="s">
        <v>12</v>
      </c>
      <c r="F146" s="23" t="s">
        <v>673</v>
      </c>
      <c r="G146" s="21" t="s">
        <v>674</v>
      </c>
      <c r="H146" s="21" t="s">
        <v>675</v>
      </c>
      <c r="I146" s="74" t="s">
        <v>35</v>
      </c>
      <c r="J146" s="20">
        <v>2019</v>
      </c>
      <c r="K146" s="22" t="s">
        <v>31</v>
      </c>
    </row>
    <row r="147" spans="1:11" ht="225.6" thickBot="1">
      <c r="A147" s="1">
        <f t="shared" si="1"/>
        <v>146</v>
      </c>
      <c r="B147" s="19" t="s">
        <v>676</v>
      </c>
      <c r="C147" s="21" t="s">
        <v>677</v>
      </c>
      <c r="D147" s="20" t="s">
        <v>9</v>
      </c>
      <c r="E147" s="21" t="s">
        <v>12</v>
      </c>
      <c r="F147" s="21" t="s">
        <v>508</v>
      </c>
      <c r="G147" s="21" t="s">
        <v>678</v>
      </c>
      <c r="H147" s="21" t="s">
        <v>679</v>
      </c>
      <c r="I147" s="14" t="s">
        <v>35</v>
      </c>
      <c r="J147" s="20">
        <v>2017</v>
      </c>
      <c r="K147" s="22" t="s">
        <v>31</v>
      </c>
    </row>
    <row r="148" spans="1:11" ht="201.6" customHeight="1" thickBot="1">
      <c r="A148" s="1">
        <f t="shared" si="1"/>
        <v>147</v>
      </c>
      <c r="B148" s="19" t="s">
        <v>680</v>
      </c>
      <c r="C148" s="21" t="s">
        <v>566</v>
      </c>
      <c r="D148" s="20" t="s">
        <v>9</v>
      </c>
      <c r="E148" s="21" t="s">
        <v>12</v>
      </c>
      <c r="F148" s="21" t="s">
        <v>681</v>
      </c>
      <c r="G148" s="20" t="s">
        <v>682</v>
      </c>
      <c r="H148" s="21" t="s">
        <v>683</v>
      </c>
      <c r="I148" s="67" t="s">
        <v>35</v>
      </c>
      <c r="J148" s="20">
        <v>2015</v>
      </c>
      <c r="K148" s="22" t="s">
        <v>31</v>
      </c>
    </row>
    <row r="149" spans="1:11" ht="165.6" thickBot="1">
      <c r="A149" s="1">
        <f t="shared" si="1"/>
        <v>148</v>
      </c>
      <c r="B149" s="19" t="s">
        <v>684</v>
      </c>
      <c r="C149" s="21" t="s">
        <v>566</v>
      </c>
      <c r="D149" s="20" t="s">
        <v>9</v>
      </c>
      <c r="E149" s="21" t="s">
        <v>12</v>
      </c>
      <c r="F149" s="21" t="s">
        <v>508</v>
      </c>
      <c r="G149" s="20" t="s">
        <v>685</v>
      </c>
      <c r="H149" s="20" t="s">
        <v>686</v>
      </c>
      <c r="I149" s="67" t="s">
        <v>35</v>
      </c>
      <c r="J149" s="20">
        <v>2015</v>
      </c>
      <c r="K149" s="22" t="s">
        <v>31</v>
      </c>
    </row>
    <row r="150" spans="1:11" ht="180.6" thickBot="1">
      <c r="A150" s="1">
        <f t="shared" ref="A150:A213" si="2">A149+1</f>
        <v>149</v>
      </c>
      <c r="B150" s="19" t="s">
        <v>687</v>
      </c>
      <c r="C150" s="21" t="s">
        <v>398</v>
      </c>
      <c r="D150" s="21" t="s">
        <v>145</v>
      </c>
      <c r="E150" s="21" t="s">
        <v>12</v>
      </c>
      <c r="F150" s="21" t="s">
        <v>539</v>
      </c>
      <c r="G150" s="21" t="s">
        <v>688</v>
      </c>
      <c r="H150" s="21" t="s">
        <v>689</v>
      </c>
      <c r="I150" s="22"/>
      <c r="J150" s="20">
        <v>2013</v>
      </c>
      <c r="K150" s="22" t="s">
        <v>31</v>
      </c>
    </row>
    <row r="151" spans="1:11" ht="195.6" thickBot="1">
      <c r="A151" s="1">
        <f t="shared" si="2"/>
        <v>150</v>
      </c>
      <c r="B151" s="19" t="s">
        <v>690</v>
      </c>
      <c r="C151" s="21" t="s">
        <v>691</v>
      </c>
      <c r="D151" s="20" t="s">
        <v>9</v>
      </c>
      <c r="E151" s="21" t="s">
        <v>12</v>
      </c>
      <c r="F151" s="21" t="s">
        <v>692</v>
      </c>
      <c r="G151" s="20" t="s">
        <v>693</v>
      </c>
      <c r="H151" s="20" t="s">
        <v>694</v>
      </c>
      <c r="I151" s="20" t="s">
        <v>523</v>
      </c>
      <c r="J151" s="20">
        <v>2010</v>
      </c>
      <c r="K151" s="22" t="s">
        <v>31</v>
      </c>
    </row>
    <row r="152" spans="1:11" ht="180.6" thickBot="1">
      <c r="A152" s="1">
        <f t="shared" si="2"/>
        <v>151</v>
      </c>
      <c r="B152" s="19" t="s">
        <v>695</v>
      </c>
      <c r="C152" s="21" t="s">
        <v>696</v>
      </c>
      <c r="D152" s="20" t="s">
        <v>9</v>
      </c>
      <c r="E152" s="21" t="s">
        <v>12</v>
      </c>
      <c r="F152" s="21" t="s">
        <v>692</v>
      </c>
      <c r="G152" s="20" t="s">
        <v>697</v>
      </c>
      <c r="H152" s="21" t="s">
        <v>698</v>
      </c>
      <c r="I152" s="20" t="s">
        <v>35</v>
      </c>
      <c r="J152" s="20">
        <v>2008</v>
      </c>
      <c r="K152" s="22" t="s">
        <v>31</v>
      </c>
    </row>
    <row r="153" spans="1:11" ht="165.6" thickBot="1">
      <c r="A153" s="1">
        <f t="shared" si="2"/>
        <v>152</v>
      </c>
      <c r="B153" s="19" t="s">
        <v>699</v>
      </c>
      <c r="C153" s="21" t="s">
        <v>652</v>
      </c>
      <c r="D153" s="21" t="s">
        <v>571</v>
      </c>
      <c r="E153" s="21" t="s">
        <v>12</v>
      </c>
      <c r="F153" s="21" t="s">
        <v>508</v>
      </c>
      <c r="G153" s="21" t="s">
        <v>700</v>
      </c>
      <c r="H153" s="21" t="s">
        <v>701</v>
      </c>
      <c r="I153" s="20" t="s">
        <v>35</v>
      </c>
      <c r="J153" s="20">
        <v>2012</v>
      </c>
      <c r="K153" s="22" t="s">
        <v>31</v>
      </c>
    </row>
    <row r="154" spans="1:11" ht="165.6" thickBot="1">
      <c r="A154" s="1">
        <f t="shared" si="2"/>
        <v>153</v>
      </c>
      <c r="B154" s="19" t="s">
        <v>702</v>
      </c>
      <c r="C154" s="21" t="s">
        <v>398</v>
      </c>
      <c r="D154" s="20" t="s">
        <v>9</v>
      </c>
      <c r="E154" s="21" t="s">
        <v>12</v>
      </c>
      <c r="F154" s="21" t="s">
        <v>513</v>
      </c>
      <c r="G154" s="21" t="s">
        <v>703</v>
      </c>
      <c r="H154" s="21" t="s">
        <v>704</v>
      </c>
      <c r="I154" s="20" t="s">
        <v>35</v>
      </c>
      <c r="J154" s="20">
        <v>2009</v>
      </c>
      <c r="K154" s="22" t="s">
        <v>31</v>
      </c>
    </row>
    <row r="155" spans="1:11" ht="180.6" thickBot="1">
      <c r="A155" s="1">
        <f t="shared" si="2"/>
        <v>154</v>
      </c>
      <c r="B155" s="19" t="s">
        <v>705</v>
      </c>
      <c r="C155" s="21" t="s">
        <v>706</v>
      </c>
      <c r="D155" s="20" t="s">
        <v>9</v>
      </c>
      <c r="E155" s="21" t="s">
        <v>12</v>
      </c>
      <c r="F155" s="21" t="s">
        <v>508</v>
      </c>
      <c r="G155" s="21" t="s">
        <v>707</v>
      </c>
      <c r="H155" s="21" t="s">
        <v>708</v>
      </c>
      <c r="I155" s="20" t="s">
        <v>16</v>
      </c>
      <c r="J155" s="20">
        <v>2015</v>
      </c>
      <c r="K155" s="22" t="s">
        <v>31</v>
      </c>
    </row>
    <row r="156" spans="1:11" ht="210.6" thickBot="1">
      <c r="A156" s="1">
        <f t="shared" si="2"/>
        <v>155</v>
      </c>
      <c r="B156" s="19" t="s">
        <v>709</v>
      </c>
      <c r="C156" s="21" t="s">
        <v>398</v>
      </c>
      <c r="D156" s="20" t="s">
        <v>9</v>
      </c>
      <c r="E156" s="21" t="s">
        <v>12</v>
      </c>
      <c r="F156" s="21" t="s">
        <v>508</v>
      </c>
      <c r="G156" s="21" t="s">
        <v>710</v>
      </c>
      <c r="H156" s="21" t="s">
        <v>711</v>
      </c>
      <c r="I156" s="20" t="s">
        <v>35</v>
      </c>
      <c r="J156" s="20">
        <v>2014</v>
      </c>
      <c r="K156" s="22" t="s">
        <v>31</v>
      </c>
    </row>
    <row r="157" spans="1:11" ht="180.6" thickBot="1">
      <c r="A157" s="1">
        <f t="shared" si="2"/>
        <v>156</v>
      </c>
      <c r="B157" s="19" t="s">
        <v>712</v>
      </c>
      <c r="C157" s="21" t="s">
        <v>652</v>
      </c>
      <c r="D157" s="20" t="s">
        <v>9</v>
      </c>
      <c r="E157" s="21" t="s">
        <v>12</v>
      </c>
      <c r="F157" s="21" t="s">
        <v>508</v>
      </c>
      <c r="G157" s="21" t="s">
        <v>713</v>
      </c>
      <c r="H157" s="21" t="s">
        <v>714</v>
      </c>
      <c r="I157" s="20" t="s">
        <v>35</v>
      </c>
      <c r="J157" s="20">
        <v>2016</v>
      </c>
      <c r="K157" s="22" t="s">
        <v>31</v>
      </c>
    </row>
    <row r="158" spans="1:11" ht="165.6" thickBot="1">
      <c r="A158" s="1">
        <f t="shared" si="2"/>
        <v>157</v>
      </c>
      <c r="B158" s="19" t="s">
        <v>715</v>
      </c>
      <c r="C158" s="21" t="s">
        <v>665</v>
      </c>
      <c r="D158" s="20" t="s">
        <v>9</v>
      </c>
      <c r="E158" s="21" t="s">
        <v>12</v>
      </c>
      <c r="F158" s="21" t="s">
        <v>508</v>
      </c>
      <c r="G158" s="21" t="s">
        <v>716</v>
      </c>
      <c r="H158" s="21" t="s">
        <v>717</v>
      </c>
      <c r="I158" s="20" t="s">
        <v>35</v>
      </c>
      <c r="J158" s="20">
        <v>2021</v>
      </c>
      <c r="K158" s="22" t="s">
        <v>31</v>
      </c>
    </row>
    <row r="159" spans="1:11" ht="180.6" thickBot="1">
      <c r="A159" s="1">
        <f t="shared" si="2"/>
        <v>158</v>
      </c>
      <c r="B159" s="19" t="s">
        <v>718</v>
      </c>
      <c r="C159" s="21" t="s">
        <v>719</v>
      </c>
      <c r="D159" s="20" t="s">
        <v>9</v>
      </c>
      <c r="E159" s="21" t="s">
        <v>12</v>
      </c>
      <c r="F159" s="21" t="s">
        <v>508</v>
      </c>
      <c r="G159" s="20" t="s">
        <v>720</v>
      </c>
      <c r="H159" s="21" t="s">
        <v>721</v>
      </c>
      <c r="I159" s="20" t="s">
        <v>35</v>
      </c>
      <c r="J159" s="20">
        <v>2014</v>
      </c>
      <c r="K159" s="22" t="s">
        <v>31</v>
      </c>
    </row>
    <row r="160" spans="1:11" ht="195.6" thickBot="1">
      <c r="A160" s="1">
        <f t="shared" si="2"/>
        <v>159</v>
      </c>
      <c r="B160" s="19" t="s">
        <v>722</v>
      </c>
      <c r="C160" s="21" t="s">
        <v>723</v>
      </c>
      <c r="D160" s="21" t="s">
        <v>9</v>
      </c>
      <c r="E160" s="21" t="s">
        <v>12</v>
      </c>
      <c r="F160" s="21" t="s">
        <v>657</v>
      </c>
      <c r="G160" s="21" t="s">
        <v>724</v>
      </c>
      <c r="H160" s="21" t="s">
        <v>725</v>
      </c>
      <c r="I160" s="20" t="s">
        <v>35</v>
      </c>
      <c r="J160" s="20">
        <v>2007</v>
      </c>
      <c r="K160" s="22" t="s">
        <v>31</v>
      </c>
    </row>
    <row r="161" spans="1:12" ht="150.6" thickBot="1">
      <c r="A161" s="1">
        <f t="shared" si="2"/>
        <v>160</v>
      </c>
      <c r="B161" s="19" t="s">
        <v>726</v>
      </c>
      <c r="C161" s="21" t="s">
        <v>656</v>
      </c>
      <c r="D161" s="20" t="s">
        <v>9</v>
      </c>
      <c r="E161" s="21" t="s">
        <v>12</v>
      </c>
      <c r="F161" s="21" t="s">
        <v>657</v>
      </c>
      <c r="G161" s="21" t="s">
        <v>727</v>
      </c>
      <c r="H161" s="21" t="s">
        <v>728</v>
      </c>
      <c r="I161" s="20" t="s">
        <v>35</v>
      </c>
      <c r="J161" s="20">
        <v>2022</v>
      </c>
      <c r="K161" s="22" t="s">
        <v>31</v>
      </c>
    </row>
    <row r="162" spans="1:12" ht="180.6" thickBot="1">
      <c r="A162" s="1">
        <f t="shared" si="2"/>
        <v>161</v>
      </c>
      <c r="B162" s="19" t="s">
        <v>729</v>
      </c>
      <c r="C162" s="21" t="s">
        <v>730</v>
      </c>
      <c r="D162" s="20" t="s">
        <v>9</v>
      </c>
      <c r="E162" s="21" t="s">
        <v>12</v>
      </c>
      <c r="F162" s="21" t="s">
        <v>692</v>
      </c>
      <c r="G162" s="20" t="s">
        <v>731</v>
      </c>
      <c r="H162" s="20" t="s">
        <v>732</v>
      </c>
      <c r="I162" s="20" t="s">
        <v>35</v>
      </c>
      <c r="J162" s="20">
        <v>2014</v>
      </c>
      <c r="K162" s="24" t="s">
        <v>31</v>
      </c>
    </row>
    <row r="163" spans="1:12" ht="195.6" thickBot="1">
      <c r="A163" s="1">
        <f t="shared" si="2"/>
        <v>162</v>
      </c>
      <c r="B163" s="19" t="s">
        <v>735</v>
      </c>
      <c r="C163" s="21" t="s">
        <v>398</v>
      </c>
      <c r="D163" s="20" t="s">
        <v>9</v>
      </c>
      <c r="E163" s="21" t="s">
        <v>12</v>
      </c>
      <c r="F163" s="21" t="s">
        <v>692</v>
      </c>
      <c r="G163" s="21" t="s">
        <v>736</v>
      </c>
      <c r="H163" s="21" t="s">
        <v>737</v>
      </c>
      <c r="I163" s="20" t="s">
        <v>35</v>
      </c>
      <c r="J163" s="20">
        <v>2016</v>
      </c>
      <c r="K163" s="22" t="s">
        <v>31</v>
      </c>
      <c r="L163" s="22"/>
    </row>
    <row r="164" spans="1:12" ht="180.6" thickBot="1">
      <c r="A164" s="1">
        <f t="shared" si="2"/>
        <v>163</v>
      </c>
      <c r="B164" s="19" t="s">
        <v>738</v>
      </c>
      <c r="C164" s="21" t="s">
        <v>398</v>
      </c>
      <c r="D164" s="20" t="s">
        <v>9</v>
      </c>
      <c r="E164" s="21" t="s">
        <v>12</v>
      </c>
      <c r="F164" s="21" t="s">
        <v>572</v>
      </c>
      <c r="G164" s="20" t="s">
        <v>739</v>
      </c>
      <c r="H164" s="21" t="s">
        <v>740</v>
      </c>
      <c r="I164" s="20" t="s">
        <v>35</v>
      </c>
      <c r="J164" s="20">
        <v>2017</v>
      </c>
      <c r="K164" s="22" t="s">
        <v>31</v>
      </c>
    </row>
    <row r="165" spans="1:12" ht="222.6" customHeight="1" thickBot="1">
      <c r="A165" s="1">
        <f t="shared" si="2"/>
        <v>164</v>
      </c>
      <c r="B165" s="19" t="s">
        <v>741</v>
      </c>
      <c r="C165" s="21" t="s">
        <v>398</v>
      </c>
      <c r="D165" s="20" t="s">
        <v>9</v>
      </c>
      <c r="E165" s="21" t="s">
        <v>12</v>
      </c>
      <c r="F165" s="21" t="s">
        <v>513</v>
      </c>
      <c r="G165" s="21" t="s">
        <v>742</v>
      </c>
      <c r="H165" s="21" t="s">
        <v>743</v>
      </c>
      <c r="I165" s="20" t="s">
        <v>35</v>
      </c>
      <c r="J165" s="20">
        <v>2010</v>
      </c>
      <c r="K165" s="22" t="s">
        <v>31</v>
      </c>
    </row>
    <row r="166" spans="1:12" ht="230.4" customHeight="1" thickBot="1">
      <c r="A166" s="1">
        <f t="shared" si="2"/>
        <v>165</v>
      </c>
      <c r="B166" s="19" t="s">
        <v>744</v>
      </c>
      <c r="C166" s="21" t="s">
        <v>745</v>
      </c>
      <c r="D166" s="20" t="s">
        <v>9</v>
      </c>
      <c r="E166" s="21" t="s">
        <v>12</v>
      </c>
      <c r="F166" s="21" t="s">
        <v>746</v>
      </c>
      <c r="G166" s="20" t="s">
        <v>747</v>
      </c>
      <c r="H166" s="20" t="s">
        <v>748</v>
      </c>
      <c r="I166" s="20" t="s">
        <v>35</v>
      </c>
      <c r="J166" s="20">
        <v>2011</v>
      </c>
      <c r="K166" s="22" t="s">
        <v>31</v>
      </c>
    </row>
    <row r="167" spans="1:12" ht="208.8" customHeight="1" thickBot="1">
      <c r="A167" s="1">
        <f t="shared" si="2"/>
        <v>166</v>
      </c>
      <c r="B167" s="19" t="s">
        <v>749</v>
      </c>
      <c r="C167" s="21" t="s">
        <v>590</v>
      </c>
      <c r="D167" s="20" t="s">
        <v>9</v>
      </c>
      <c r="E167" s="21" t="s">
        <v>12</v>
      </c>
      <c r="F167" s="21" t="s">
        <v>513</v>
      </c>
      <c r="G167" s="20" t="s">
        <v>750</v>
      </c>
      <c r="H167" s="21" t="s">
        <v>751</v>
      </c>
      <c r="I167" s="20" t="s">
        <v>35</v>
      </c>
      <c r="J167" s="20">
        <v>2014</v>
      </c>
      <c r="K167" s="22" t="s">
        <v>31</v>
      </c>
    </row>
    <row r="168" spans="1:12" ht="263.39999999999998" customHeight="1" thickBot="1">
      <c r="A168" s="1">
        <f t="shared" si="2"/>
        <v>167</v>
      </c>
      <c r="B168" s="19" t="s">
        <v>752</v>
      </c>
      <c r="C168" s="23" t="s">
        <v>753</v>
      </c>
      <c r="D168" s="20" t="s">
        <v>9</v>
      </c>
      <c r="E168" s="21" t="s">
        <v>12</v>
      </c>
      <c r="F168" s="21" t="s">
        <v>754</v>
      </c>
      <c r="G168" s="21" t="s">
        <v>755</v>
      </c>
      <c r="H168" s="21" t="s">
        <v>756</v>
      </c>
      <c r="I168" s="20" t="s">
        <v>35</v>
      </c>
      <c r="J168" s="20">
        <v>2008</v>
      </c>
      <c r="K168" s="22" t="s">
        <v>31</v>
      </c>
    </row>
    <row r="169" spans="1:12" ht="225" customHeight="1" thickBot="1">
      <c r="A169" s="1">
        <f t="shared" si="2"/>
        <v>168</v>
      </c>
      <c r="B169" s="19" t="s">
        <v>757</v>
      </c>
      <c r="C169" s="21" t="s">
        <v>566</v>
      </c>
      <c r="D169" s="20" t="s">
        <v>9</v>
      </c>
      <c r="E169" s="21" t="s">
        <v>12</v>
      </c>
      <c r="F169" s="21" t="s">
        <v>513</v>
      </c>
      <c r="G169" s="21" t="s">
        <v>758</v>
      </c>
      <c r="H169" s="21" t="s">
        <v>759</v>
      </c>
      <c r="I169" s="20" t="s">
        <v>35</v>
      </c>
      <c r="J169" s="20">
        <v>2010</v>
      </c>
      <c r="K169" s="22" t="s">
        <v>31</v>
      </c>
    </row>
    <row r="170" spans="1:12" ht="211.8" customHeight="1" thickBot="1">
      <c r="A170" s="1">
        <f t="shared" si="2"/>
        <v>169</v>
      </c>
      <c r="B170" s="19" t="s">
        <v>760</v>
      </c>
      <c r="C170" s="21" t="s">
        <v>761</v>
      </c>
      <c r="D170" s="20" t="s">
        <v>9</v>
      </c>
      <c r="E170" s="21" t="s">
        <v>12</v>
      </c>
      <c r="F170" s="21" t="s">
        <v>577</v>
      </c>
      <c r="G170" s="21" t="s">
        <v>762</v>
      </c>
      <c r="H170" s="21" t="s">
        <v>763</v>
      </c>
      <c r="I170" s="20" t="s">
        <v>35</v>
      </c>
      <c r="J170" s="20">
        <v>2016</v>
      </c>
      <c r="K170" s="22" t="s">
        <v>31</v>
      </c>
    </row>
    <row r="171" spans="1:12" ht="240.6" customHeight="1" thickBot="1">
      <c r="A171" s="1">
        <f t="shared" si="2"/>
        <v>170</v>
      </c>
      <c r="B171" s="19" t="s">
        <v>764</v>
      </c>
      <c r="C171" s="21" t="s">
        <v>398</v>
      </c>
      <c r="D171" s="20" t="s">
        <v>9</v>
      </c>
      <c r="E171" s="21" t="s">
        <v>12</v>
      </c>
      <c r="F171" s="21" t="s">
        <v>765</v>
      </c>
      <c r="G171" s="21" t="s">
        <v>766</v>
      </c>
      <c r="H171" s="21" t="s">
        <v>767</v>
      </c>
      <c r="I171" s="20" t="s">
        <v>35</v>
      </c>
      <c r="J171" s="20">
        <v>2019</v>
      </c>
      <c r="K171" s="22" t="s">
        <v>31</v>
      </c>
    </row>
    <row r="172" spans="1:12" ht="232.8" customHeight="1" thickBot="1">
      <c r="A172" s="1">
        <f t="shared" si="2"/>
        <v>171</v>
      </c>
      <c r="B172" s="19" t="s">
        <v>768</v>
      </c>
      <c r="C172" s="21" t="s">
        <v>769</v>
      </c>
      <c r="D172" s="20" t="s">
        <v>9</v>
      </c>
      <c r="E172" s="21" t="s">
        <v>12</v>
      </c>
      <c r="F172" s="21" t="s">
        <v>508</v>
      </c>
      <c r="G172" s="20" t="s">
        <v>770</v>
      </c>
      <c r="H172" s="21" t="s">
        <v>771</v>
      </c>
      <c r="I172" s="20" t="s">
        <v>35</v>
      </c>
      <c r="J172" s="20">
        <v>2007</v>
      </c>
      <c r="K172" s="22" t="s">
        <v>31</v>
      </c>
    </row>
    <row r="173" spans="1:12" ht="245.4" customHeight="1" thickBot="1">
      <c r="A173" s="1">
        <f t="shared" si="2"/>
        <v>172</v>
      </c>
      <c r="B173" s="19" t="s">
        <v>772</v>
      </c>
      <c r="C173" s="21" t="s">
        <v>652</v>
      </c>
      <c r="D173" s="21" t="s">
        <v>773</v>
      </c>
      <c r="E173" s="21" t="s">
        <v>12</v>
      </c>
      <c r="F173" s="21" t="s">
        <v>508</v>
      </c>
      <c r="G173" s="20" t="s">
        <v>774</v>
      </c>
      <c r="H173" s="20" t="s">
        <v>775</v>
      </c>
      <c r="I173" s="20" t="s">
        <v>35</v>
      </c>
      <c r="J173" s="20">
        <v>2007</v>
      </c>
      <c r="K173" s="22" t="s">
        <v>31</v>
      </c>
    </row>
    <row r="174" spans="1:12" ht="219.6" customHeight="1" thickBot="1">
      <c r="A174" s="1">
        <f t="shared" si="2"/>
        <v>173</v>
      </c>
      <c r="B174" s="19" t="s">
        <v>776</v>
      </c>
      <c r="C174" s="21" t="s">
        <v>777</v>
      </c>
      <c r="D174" s="24" t="s">
        <v>9</v>
      </c>
      <c r="E174" s="21" t="s">
        <v>12</v>
      </c>
      <c r="F174" s="21" t="s">
        <v>557</v>
      </c>
      <c r="G174" s="21" t="s">
        <v>778</v>
      </c>
      <c r="H174" s="21" t="s">
        <v>779</v>
      </c>
      <c r="I174" s="20" t="s">
        <v>35</v>
      </c>
      <c r="J174" s="20">
        <v>2016</v>
      </c>
      <c r="K174" s="22" t="s">
        <v>31</v>
      </c>
    </row>
    <row r="175" spans="1:12" ht="238.2" customHeight="1" thickBot="1">
      <c r="A175" s="1">
        <f t="shared" si="2"/>
        <v>174</v>
      </c>
      <c r="B175" s="19" t="s">
        <v>780</v>
      </c>
      <c r="C175" s="21" t="s">
        <v>398</v>
      </c>
      <c r="D175" s="21" t="s">
        <v>9</v>
      </c>
      <c r="E175" s="21" t="s">
        <v>12</v>
      </c>
      <c r="F175" s="23" t="s">
        <v>539</v>
      </c>
      <c r="G175" s="21" t="s">
        <v>781</v>
      </c>
      <c r="H175" s="21" t="s">
        <v>782</v>
      </c>
      <c r="I175" s="20" t="s">
        <v>35</v>
      </c>
      <c r="J175" s="20">
        <v>2016</v>
      </c>
      <c r="K175" s="22" t="s">
        <v>31</v>
      </c>
    </row>
    <row r="176" spans="1:12" ht="245.4" customHeight="1" thickBot="1">
      <c r="A176" s="1">
        <f t="shared" si="2"/>
        <v>175</v>
      </c>
      <c r="B176" s="19" t="s">
        <v>783</v>
      </c>
      <c r="C176" s="21" t="s">
        <v>652</v>
      </c>
      <c r="D176" s="20" t="s">
        <v>9</v>
      </c>
      <c r="E176" s="21" t="s">
        <v>12</v>
      </c>
      <c r="F176" s="21" t="s">
        <v>784</v>
      </c>
      <c r="G176" s="21" t="s">
        <v>785</v>
      </c>
      <c r="H176" s="21" t="s">
        <v>786</v>
      </c>
      <c r="I176" s="20" t="s">
        <v>35</v>
      </c>
      <c r="J176" s="20">
        <v>2014</v>
      </c>
      <c r="K176" s="22" t="s">
        <v>31</v>
      </c>
    </row>
    <row r="177" spans="1:11" ht="219.6" customHeight="1" thickBot="1">
      <c r="A177" s="1">
        <f t="shared" si="2"/>
        <v>176</v>
      </c>
      <c r="B177" s="19" t="s">
        <v>787</v>
      </c>
      <c r="C177" s="21" t="s">
        <v>581</v>
      </c>
      <c r="D177" s="20" t="s">
        <v>9</v>
      </c>
      <c r="E177" s="21" t="s">
        <v>12</v>
      </c>
      <c r="F177" s="21" t="s">
        <v>788</v>
      </c>
      <c r="G177" s="21" t="s">
        <v>789</v>
      </c>
      <c r="H177" s="21" t="s">
        <v>790</v>
      </c>
      <c r="I177" s="20" t="s">
        <v>35</v>
      </c>
      <c r="J177" s="20">
        <v>2009</v>
      </c>
      <c r="K177" s="22" t="s">
        <v>31</v>
      </c>
    </row>
    <row r="178" spans="1:11" ht="217.8" customHeight="1" thickBot="1">
      <c r="A178" s="1">
        <f t="shared" si="2"/>
        <v>177</v>
      </c>
      <c r="B178" s="19" t="s">
        <v>791</v>
      </c>
      <c r="C178" s="21" t="s">
        <v>792</v>
      </c>
      <c r="D178" s="20" t="s">
        <v>9</v>
      </c>
      <c r="E178" s="21" t="s">
        <v>12</v>
      </c>
      <c r="F178" s="21" t="s">
        <v>539</v>
      </c>
      <c r="G178" s="21" t="s">
        <v>793</v>
      </c>
      <c r="H178" s="21" t="s">
        <v>794</v>
      </c>
      <c r="I178" s="20" t="s">
        <v>35</v>
      </c>
      <c r="J178" s="20">
        <v>2023</v>
      </c>
      <c r="K178" s="22" t="s">
        <v>31</v>
      </c>
    </row>
    <row r="179" spans="1:11" ht="195" customHeight="1" thickBot="1">
      <c r="A179" s="1">
        <f t="shared" si="2"/>
        <v>178</v>
      </c>
      <c r="B179" s="19" t="s">
        <v>795</v>
      </c>
      <c r="C179" s="21" t="s">
        <v>796</v>
      </c>
      <c r="D179" s="20" t="s">
        <v>9</v>
      </c>
      <c r="E179" s="21" t="s">
        <v>12</v>
      </c>
      <c r="F179" s="21" t="s">
        <v>692</v>
      </c>
      <c r="G179" s="21" t="s">
        <v>797</v>
      </c>
      <c r="H179" s="21" t="s">
        <v>798</v>
      </c>
      <c r="I179" s="20" t="s">
        <v>35</v>
      </c>
      <c r="J179" s="20">
        <v>2007</v>
      </c>
      <c r="K179" s="22" t="s">
        <v>31</v>
      </c>
    </row>
    <row r="180" spans="1:11" ht="198.6" customHeight="1" thickBot="1">
      <c r="A180" s="1">
        <f t="shared" si="2"/>
        <v>179</v>
      </c>
      <c r="B180" s="19" t="s">
        <v>799</v>
      </c>
      <c r="C180" s="21" t="s">
        <v>800</v>
      </c>
      <c r="D180" s="20" t="s">
        <v>9</v>
      </c>
      <c r="E180" s="21" t="s">
        <v>12</v>
      </c>
      <c r="F180" s="21" t="s">
        <v>513</v>
      </c>
      <c r="G180" s="21" t="s">
        <v>801</v>
      </c>
      <c r="H180" s="21" t="s">
        <v>802</v>
      </c>
      <c r="I180" s="20" t="s">
        <v>35</v>
      </c>
      <c r="J180" s="20">
        <v>2014</v>
      </c>
      <c r="K180" s="22" t="s">
        <v>31</v>
      </c>
    </row>
    <row r="181" spans="1:11" ht="240.6" customHeight="1" thickBot="1">
      <c r="A181" s="1">
        <f t="shared" si="2"/>
        <v>180</v>
      </c>
      <c r="B181" s="19" t="s">
        <v>803</v>
      </c>
      <c r="C181" s="21" t="s">
        <v>398</v>
      </c>
      <c r="D181" s="20" t="s">
        <v>9</v>
      </c>
      <c r="E181" s="21" t="s">
        <v>12</v>
      </c>
      <c r="F181" s="21" t="s">
        <v>657</v>
      </c>
      <c r="G181" s="21" t="s">
        <v>804</v>
      </c>
      <c r="H181" s="21" t="s">
        <v>805</v>
      </c>
      <c r="I181" s="20" t="s">
        <v>35</v>
      </c>
      <c r="J181" s="20">
        <v>2021</v>
      </c>
      <c r="K181" s="22" t="s">
        <v>31</v>
      </c>
    </row>
    <row r="182" spans="1:11" ht="181.8" customHeight="1" thickBot="1">
      <c r="A182" s="1">
        <f t="shared" si="2"/>
        <v>181</v>
      </c>
      <c r="B182" s="19" t="s">
        <v>806</v>
      </c>
      <c r="C182" s="21" t="s">
        <v>398</v>
      </c>
      <c r="D182" s="20" t="s">
        <v>9</v>
      </c>
      <c r="E182" s="21" t="s">
        <v>12</v>
      </c>
      <c r="F182" s="21" t="s">
        <v>534</v>
      </c>
      <c r="G182" s="21" t="s">
        <v>807</v>
      </c>
      <c r="H182" s="21" t="s">
        <v>808</v>
      </c>
      <c r="I182" s="20" t="s">
        <v>35</v>
      </c>
      <c r="J182" s="20">
        <v>2016</v>
      </c>
      <c r="K182" s="22" t="s">
        <v>31</v>
      </c>
    </row>
    <row r="183" spans="1:11" ht="180.6" thickBot="1">
      <c r="A183" s="1">
        <f t="shared" si="2"/>
        <v>182</v>
      </c>
      <c r="B183" s="19" t="s">
        <v>809</v>
      </c>
      <c r="C183" s="21" t="s">
        <v>810</v>
      </c>
      <c r="D183" s="21" t="s">
        <v>145</v>
      </c>
      <c r="E183" s="21" t="s">
        <v>12</v>
      </c>
      <c r="F183" s="21" t="s">
        <v>572</v>
      </c>
      <c r="G183" s="20" t="s">
        <v>811</v>
      </c>
      <c r="H183" s="20" t="s">
        <v>812</v>
      </c>
      <c r="I183" s="22"/>
      <c r="J183" s="20">
        <v>2011</v>
      </c>
      <c r="K183" s="22" t="s">
        <v>31</v>
      </c>
    </row>
    <row r="184" spans="1:11" ht="257.39999999999998" customHeight="1" thickBot="1">
      <c r="A184" s="1">
        <f t="shared" si="2"/>
        <v>183</v>
      </c>
      <c r="B184" s="19" t="s">
        <v>813</v>
      </c>
      <c r="C184" s="21" t="s">
        <v>810</v>
      </c>
      <c r="D184" s="21" t="s">
        <v>145</v>
      </c>
      <c r="E184" s="21" t="s">
        <v>12</v>
      </c>
      <c r="F184" s="21" t="s">
        <v>513</v>
      </c>
      <c r="G184" s="21" t="s">
        <v>814</v>
      </c>
      <c r="H184" s="21" t="s">
        <v>815</v>
      </c>
      <c r="I184" s="22"/>
      <c r="J184" s="20">
        <v>2018</v>
      </c>
      <c r="K184" s="22" t="s">
        <v>31</v>
      </c>
    </row>
    <row r="185" spans="1:11" ht="180.6" thickBot="1">
      <c r="A185" s="1">
        <f t="shared" si="2"/>
        <v>184</v>
      </c>
      <c r="B185" s="19" t="s">
        <v>816</v>
      </c>
      <c r="C185" s="21" t="s">
        <v>817</v>
      </c>
      <c r="D185" s="20" t="s">
        <v>206</v>
      </c>
      <c r="E185" s="21" t="s">
        <v>12</v>
      </c>
      <c r="F185" s="21" t="s">
        <v>692</v>
      </c>
      <c r="G185" s="20" t="s">
        <v>818</v>
      </c>
      <c r="H185" s="21" t="s">
        <v>819</v>
      </c>
      <c r="I185" s="20" t="s">
        <v>35</v>
      </c>
      <c r="J185" s="20">
        <v>2025</v>
      </c>
      <c r="K185" s="22" t="s">
        <v>31</v>
      </c>
    </row>
    <row r="186" spans="1:11" ht="186.6" customHeight="1" thickBot="1">
      <c r="A186" s="1">
        <f t="shared" si="2"/>
        <v>185</v>
      </c>
      <c r="B186" s="19" t="s">
        <v>820</v>
      </c>
      <c r="C186" s="21" t="s">
        <v>821</v>
      </c>
      <c r="D186" s="21" t="s">
        <v>145</v>
      </c>
      <c r="E186" s="21" t="s">
        <v>12</v>
      </c>
      <c r="F186" s="21" t="s">
        <v>657</v>
      </c>
      <c r="G186" s="21" t="s">
        <v>822</v>
      </c>
      <c r="H186" s="21" t="s">
        <v>823</v>
      </c>
      <c r="I186" s="20" t="s">
        <v>523</v>
      </c>
      <c r="J186" s="20">
        <v>2009</v>
      </c>
      <c r="K186" s="22" t="s">
        <v>31</v>
      </c>
    </row>
    <row r="187" spans="1:11" ht="180" customHeight="1" thickBot="1">
      <c r="A187" s="1">
        <f t="shared" si="2"/>
        <v>186</v>
      </c>
      <c r="B187" s="19" t="s">
        <v>824</v>
      </c>
      <c r="C187" s="23" t="s">
        <v>825</v>
      </c>
      <c r="D187" s="20" t="s">
        <v>9</v>
      </c>
      <c r="E187" s="21" t="s">
        <v>12</v>
      </c>
      <c r="F187" s="21" t="s">
        <v>539</v>
      </c>
      <c r="G187" s="21" t="s">
        <v>1478</v>
      </c>
      <c r="H187" s="21" t="s">
        <v>826</v>
      </c>
      <c r="I187" s="20" t="s">
        <v>16</v>
      </c>
      <c r="J187" s="20">
        <v>2015</v>
      </c>
      <c r="K187" s="22" t="s">
        <v>31</v>
      </c>
    </row>
    <row r="188" spans="1:11" ht="180.6" thickBot="1">
      <c r="A188" s="1">
        <f t="shared" si="2"/>
        <v>187</v>
      </c>
      <c r="B188" s="19" t="s">
        <v>827</v>
      </c>
      <c r="C188" s="21" t="s">
        <v>828</v>
      </c>
      <c r="D188" s="20" t="s">
        <v>9</v>
      </c>
      <c r="E188" s="21" t="s">
        <v>12</v>
      </c>
      <c r="F188" s="21" t="s">
        <v>508</v>
      </c>
      <c r="G188" s="21" t="s">
        <v>829</v>
      </c>
      <c r="H188" s="21" t="s">
        <v>830</v>
      </c>
      <c r="I188" s="20" t="s">
        <v>35</v>
      </c>
      <c r="J188" s="20">
        <v>2017</v>
      </c>
      <c r="K188" s="20" t="s">
        <v>32</v>
      </c>
    </row>
    <row r="189" spans="1:11" ht="210.6" thickBot="1">
      <c r="A189" s="1">
        <f t="shared" si="2"/>
        <v>188</v>
      </c>
      <c r="B189" s="19" t="s">
        <v>831</v>
      </c>
      <c r="C189" s="21" t="s">
        <v>832</v>
      </c>
      <c r="D189" s="20" t="s">
        <v>9</v>
      </c>
      <c r="E189" s="21" t="s">
        <v>12</v>
      </c>
      <c r="F189" s="21" t="s">
        <v>508</v>
      </c>
      <c r="G189" s="20" t="s">
        <v>833</v>
      </c>
      <c r="H189" s="20" t="s">
        <v>834</v>
      </c>
      <c r="I189" s="20" t="s">
        <v>16</v>
      </c>
      <c r="J189" s="20">
        <v>2008</v>
      </c>
      <c r="K189" s="22" t="s">
        <v>31</v>
      </c>
    </row>
    <row r="190" spans="1:11" ht="165.6" thickBot="1">
      <c r="A190" s="1">
        <f t="shared" si="2"/>
        <v>189</v>
      </c>
      <c r="B190" s="19" t="s">
        <v>835</v>
      </c>
      <c r="C190" s="23" t="s">
        <v>836</v>
      </c>
      <c r="D190" s="20" t="s">
        <v>9</v>
      </c>
      <c r="E190" s="21" t="s">
        <v>12</v>
      </c>
      <c r="F190" s="23" t="s">
        <v>837</v>
      </c>
      <c r="G190" s="21" t="s">
        <v>838</v>
      </c>
      <c r="H190" s="21" t="s">
        <v>839</v>
      </c>
      <c r="I190" s="20" t="s">
        <v>35</v>
      </c>
      <c r="J190" s="20">
        <v>2017</v>
      </c>
      <c r="K190" s="22" t="s">
        <v>31</v>
      </c>
    </row>
    <row r="191" spans="1:11" ht="177" customHeight="1" thickBot="1">
      <c r="A191" s="1">
        <f t="shared" si="2"/>
        <v>190</v>
      </c>
      <c r="B191" s="19" t="s">
        <v>840</v>
      </c>
      <c r="C191" s="21" t="s">
        <v>398</v>
      </c>
      <c r="D191" s="20" t="s">
        <v>9</v>
      </c>
      <c r="E191" s="21" t="s">
        <v>12</v>
      </c>
      <c r="F191" s="21" t="s">
        <v>513</v>
      </c>
      <c r="G191" s="21" t="s">
        <v>841</v>
      </c>
      <c r="H191" s="21" t="s">
        <v>842</v>
      </c>
      <c r="I191" s="20" t="s">
        <v>35</v>
      </c>
      <c r="J191" s="20">
        <v>2020</v>
      </c>
      <c r="K191" s="22" t="s">
        <v>31</v>
      </c>
    </row>
    <row r="192" spans="1:11" ht="208.8" customHeight="1" thickBot="1">
      <c r="A192" s="1">
        <f t="shared" si="2"/>
        <v>191</v>
      </c>
      <c r="B192" s="19" t="s">
        <v>843</v>
      </c>
      <c r="C192" s="21" t="s">
        <v>810</v>
      </c>
      <c r="D192" s="21" t="s">
        <v>145</v>
      </c>
      <c r="E192" s="21" t="s">
        <v>12</v>
      </c>
      <c r="F192" s="21" t="s">
        <v>508</v>
      </c>
      <c r="G192" s="21" t="s">
        <v>844</v>
      </c>
      <c r="H192" s="21" t="s">
        <v>845</v>
      </c>
      <c r="I192" s="22"/>
      <c r="J192" s="20">
        <v>2008</v>
      </c>
      <c r="K192" s="22" t="s">
        <v>31</v>
      </c>
    </row>
    <row r="193" spans="1:11" ht="218.4" customHeight="1" thickBot="1">
      <c r="A193" s="1">
        <f t="shared" si="2"/>
        <v>192</v>
      </c>
      <c r="B193" s="19" t="s">
        <v>846</v>
      </c>
      <c r="C193" s="21" t="s">
        <v>847</v>
      </c>
      <c r="D193" s="20" t="s">
        <v>9</v>
      </c>
      <c r="E193" s="21" t="s">
        <v>12</v>
      </c>
      <c r="F193" s="21" t="s">
        <v>508</v>
      </c>
      <c r="G193" s="21" t="s">
        <v>848</v>
      </c>
      <c r="H193" s="21" t="s">
        <v>849</v>
      </c>
      <c r="I193" s="20" t="s">
        <v>16</v>
      </c>
      <c r="J193" s="20">
        <v>2006</v>
      </c>
      <c r="K193" s="22" t="s">
        <v>31</v>
      </c>
    </row>
    <row r="194" spans="1:11" ht="165.6" thickBot="1">
      <c r="A194" s="1">
        <f t="shared" si="2"/>
        <v>193</v>
      </c>
      <c r="B194" s="19" t="s">
        <v>850</v>
      </c>
      <c r="C194" s="21" t="s">
        <v>851</v>
      </c>
      <c r="D194" s="20" t="s">
        <v>72</v>
      </c>
      <c r="E194" s="21" t="s">
        <v>12</v>
      </c>
      <c r="F194" s="21" t="s">
        <v>508</v>
      </c>
      <c r="G194" s="20" t="s">
        <v>852</v>
      </c>
      <c r="H194" s="20" t="s">
        <v>853</v>
      </c>
      <c r="I194" s="20" t="s">
        <v>35</v>
      </c>
      <c r="J194" s="20">
        <v>2015</v>
      </c>
      <c r="K194" s="22" t="s">
        <v>31</v>
      </c>
    </row>
    <row r="195" spans="1:11" ht="218.4" customHeight="1" thickBot="1">
      <c r="A195" s="1">
        <f t="shared" si="2"/>
        <v>194</v>
      </c>
      <c r="B195" s="19" t="s">
        <v>854</v>
      </c>
      <c r="C195" s="21" t="s">
        <v>696</v>
      </c>
      <c r="D195" s="20" t="s">
        <v>9</v>
      </c>
      <c r="E195" s="21" t="s">
        <v>12</v>
      </c>
      <c r="F195" s="21" t="s">
        <v>539</v>
      </c>
      <c r="G195" s="21" t="s">
        <v>855</v>
      </c>
      <c r="H195" s="21" t="s">
        <v>856</v>
      </c>
      <c r="I195" s="20" t="s">
        <v>35</v>
      </c>
      <c r="J195" s="20">
        <v>2023</v>
      </c>
      <c r="K195" s="22" t="s">
        <v>31</v>
      </c>
    </row>
    <row r="196" spans="1:11" ht="221.4" customHeight="1" thickBot="1">
      <c r="A196" s="1">
        <f t="shared" si="2"/>
        <v>195</v>
      </c>
      <c r="B196" s="19" t="s">
        <v>857</v>
      </c>
      <c r="C196" s="21" t="s">
        <v>858</v>
      </c>
      <c r="D196" s="20" t="s">
        <v>9</v>
      </c>
      <c r="E196" s="21" t="s">
        <v>12</v>
      </c>
      <c r="F196" s="21" t="s">
        <v>692</v>
      </c>
      <c r="G196" s="20" t="s">
        <v>859</v>
      </c>
      <c r="H196" s="20" t="s">
        <v>860</v>
      </c>
      <c r="I196" s="20" t="s">
        <v>35</v>
      </c>
      <c r="J196" s="20">
        <v>2013</v>
      </c>
      <c r="K196" s="22" t="s">
        <v>31</v>
      </c>
    </row>
    <row r="197" spans="1:11" ht="180.6" thickBot="1">
      <c r="A197" s="1">
        <f t="shared" si="2"/>
        <v>196</v>
      </c>
      <c r="B197" s="19" t="s">
        <v>861</v>
      </c>
      <c r="C197" s="21" t="s">
        <v>862</v>
      </c>
      <c r="D197" s="20" t="s">
        <v>9</v>
      </c>
      <c r="E197" s="21" t="s">
        <v>12</v>
      </c>
      <c r="F197" s="21" t="s">
        <v>508</v>
      </c>
      <c r="G197" s="21" t="s">
        <v>863</v>
      </c>
      <c r="H197" s="21" t="s">
        <v>864</v>
      </c>
      <c r="I197" s="20" t="s">
        <v>35</v>
      </c>
      <c r="J197" s="20">
        <v>2016</v>
      </c>
      <c r="K197" s="22" t="s">
        <v>31</v>
      </c>
    </row>
    <row r="198" spans="1:11" ht="218.4" customHeight="1" thickBot="1">
      <c r="A198" s="1">
        <f t="shared" si="2"/>
        <v>197</v>
      </c>
      <c r="B198" s="19" t="s">
        <v>865</v>
      </c>
      <c r="C198" s="21" t="s">
        <v>730</v>
      </c>
      <c r="D198" s="20" t="s">
        <v>9</v>
      </c>
      <c r="E198" s="21" t="s">
        <v>12</v>
      </c>
      <c r="F198" s="21" t="s">
        <v>562</v>
      </c>
      <c r="G198" s="20" t="s">
        <v>866</v>
      </c>
      <c r="H198" s="20" t="s">
        <v>867</v>
      </c>
      <c r="I198" s="20" t="s">
        <v>35</v>
      </c>
      <c r="J198" s="20">
        <v>2014</v>
      </c>
      <c r="K198" s="22" t="s">
        <v>31</v>
      </c>
    </row>
    <row r="199" spans="1:11" ht="179.4" customHeight="1" thickBot="1">
      <c r="A199" s="1">
        <f t="shared" si="2"/>
        <v>198</v>
      </c>
      <c r="B199" s="19" t="s">
        <v>868</v>
      </c>
      <c r="C199" s="21" t="s">
        <v>398</v>
      </c>
      <c r="D199" s="20" t="s">
        <v>9</v>
      </c>
      <c r="E199" s="21" t="s">
        <v>12</v>
      </c>
      <c r="F199" s="21" t="s">
        <v>692</v>
      </c>
      <c r="G199" s="21" t="s">
        <v>869</v>
      </c>
      <c r="H199" s="21" t="s">
        <v>870</v>
      </c>
      <c r="I199" s="20" t="s">
        <v>35</v>
      </c>
      <c r="J199" s="20">
        <v>2017</v>
      </c>
      <c r="K199" s="22" t="s">
        <v>31</v>
      </c>
    </row>
    <row r="200" spans="1:11" ht="184.8" customHeight="1" thickBot="1">
      <c r="A200" s="1">
        <f t="shared" si="2"/>
        <v>199</v>
      </c>
      <c r="B200" s="19" t="s">
        <v>871</v>
      </c>
      <c r="C200" s="23" t="s">
        <v>872</v>
      </c>
      <c r="D200" s="20" t="s">
        <v>206</v>
      </c>
      <c r="E200" s="21" t="s">
        <v>12</v>
      </c>
      <c r="F200" s="21" t="s">
        <v>508</v>
      </c>
      <c r="G200" s="21" t="s">
        <v>873</v>
      </c>
      <c r="H200" s="21" t="s">
        <v>874</v>
      </c>
      <c r="I200" s="20" t="s">
        <v>16</v>
      </c>
      <c r="J200" s="20">
        <v>2011</v>
      </c>
      <c r="K200" s="22" t="s">
        <v>31</v>
      </c>
    </row>
    <row r="201" spans="1:11" ht="196.8" customHeight="1" thickBot="1">
      <c r="A201" s="1">
        <f t="shared" si="2"/>
        <v>200</v>
      </c>
      <c r="B201" s="19" t="s">
        <v>875</v>
      </c>
      <c r="C201" s="23" t="s">
        <v>876</v>
      </c>
      <c r="D201" s="20" t="s">
        <v>145</v>
      </c>
      <c r="E201" s="21" t="s">
        <v>12</v>
      </c>
      <c r="F201" s="21" t="s">
        <v>534</v>
      </c>
      <c r="G201" s="21" t="s">
        <v>877</v>
      </c>
      <c r="H201" s="21" t="s">
        <v>878</v>
      </c>
      <c r="I201" s="20" t="s">
        <v>523</v>
      </c>
      <c r="J201" s="20">
        <v>2007</v>
      </c>
      <c r="K201" s="22" t="s">
        <v>31</v>
      </c>
    </row>
    <row r="202" spans="1:11" ht="184.8" customHeight="1" thickBot="1">
      <c r="A202" s="1">
        <f t="shared" si="2"/>
        <v>201</v>
      </c>
      <c r="B202" s="19" t="s">
        <v>879</v>
      </c>
      <c r="C202" s="21" t="s">
        <v>880</v>
      </c>
      <c r="D202" s="21" t="s">
        <v>145</v>
      </c>
      <c r="E202" s="21" t="s">
        <v>12</v>
      </c>
      <c r="F202" s="21" t="s">
        <v>539</v>
      </c>
      <c r="G202" s="21" t="s">
        <v>881</v>
      </c>
      <c r="H202" s="21" t="s">
        <v>882</v>
      </c>
      <c r="I202" s="22"/>
      <c r="J202" s="20">
        <v>2016</v>
      </c>
      <c r="K202" s="22" t="s">
        <v>31</v>
      </c>
    </row>
    <row r="203" spans="1:11" ht="187.2" customHeight="1" thickBot="1">
      <c r="A203" s="1">
        <f t="shared" si="2"/>
        <v>202</v>
      </c>
      <c r="B203" s="19" t="s">
        <v>883</v>
      </c>
      <c r="C203" s="21" t="s">
        <v>884</v>
      </c>
      <c r="D203" s="20" t="s">
        <v>9</v>
      </c>
      <c r="E203" s="21" t="s">
        <v>12</v>
      </c>
      <c r="F203" s="21" t="s">
        <v>508</v>
      </c>
      <c r="G203" s="21" t="s">
        <v>885</v>
      </c>
      <c r="H203" s="21" t="s">
        <v>886</v>
      </c>
      <c r="I203" s="20" t="s">
        <v>16</v>
      </c>
      <c r="J203" s="20">
        <v>2001</v>
      </c>
      <c r="K203" s="22" t="s">
        <v>31</v>
      </c>
    </row>
    <row r="204" spans="1:11" ht="180.6" thickBot="1">
      <c r="A204" s="1">
        <f t="shared" si="2"/>
        <v>203</v>
      </c>
      <c r="B204" s="19" t="s">
        <v>887</v>
      </c>
      <c r="C204" s="21" t="s">
        <v>888</v>
      </c>
      <c r="D204" s="21" t="s">
        <v>145</v>
      </c>
      <c r="E204" s="21" t="s">
        <v>12</v>
      </c>
      <c r="F204" s="21" t="s">
        <v>889</v>
      </c>
      <c r="G204" s="21" t="s">
        <v>890</v>
      </c>
      <c r="H204" s="21" t="s">
        <v>891</v>
      </c>
      <c r="I204" s="22"/>
      <c r="J204" s="20">
        <v>2019</v>
      </c>
      <c r="K204" s="22" t="s">
        <v>31</v>
      </c>
    </row>
    <row r="205" spans="1:11" ht="181.8" customHeight="1" thickBot="1">
      <c r="A205" s="1">
        <f t="shared" si="2"/>
        <v>204</v>
      </c>
      <c r="B205" s="19" t="s">
        <v>892</v>
      </c>
      <c r="C205" s="21" t="s">
        <v>893</v>
      </c>
      <c r="D205" s="21" t="s">
        <v>145</v>
      </c>
      <c r="E205" s="21" t="s">
        <v>12</v>
      </c>
      <c r="F205" s="21" t="s">
        <v>894</v>
      </c>
      <c r="G205" s="21" t="s">
        <v>895</v>
      </c>
      <c r="H205" s="21" t="s">
        <v>896</v>
      </c>
      <c r="I205" s="22"/>
      <c r="J205" s="20">
        <v>2016</v>
      </c>
      <c r="K205" s="22" t="s">
        <v>31</v>
      </c>
    </row>
    <row r="206" spans="1:11" ht="195" customHeight="1" thickBot="1">
      <c r="A206" s="1">
        <f t="shared" si="2"/>
        <v>205</v>
      </c>
      <c r="B206" s="19" t="s">
        <v>897</v>
      </c>
      <c r="C206" s="21" t="s">
        <v>898</v>
      </c>
      <c r="D206" s="21" t="s">
        <v>9</v>
      </c>
      <c r="E206" s="21" t="s">
        <v>899</v>
      </c>
      <c r="F206" s="21" t="s">
        <v>539</v>
      </c>
      <c r="G206" s="20" t="s">
        <v>900</v>
      </c>
      <c r="H206" s="20" t="s">
        <v>901</v>
      </c>
      <c r="I206" s="22"/>
      <c r="J206" s="20">
        <v>2023</v>
      </c>
      <c r="K206" s="20" t="s">
        <v>32</v>
      </c>
    </row>
    <row r="207" spans="1:11" ht="235.8" customHeight="1" thickBot="1">
      <c r="A207" s="1">
        <f t="shared" si="2"/>
        <v>206</v>
      </c>
      <c r="B207" s="19" t="s">
        <v>902</v>
      </c>
      <c r="C207" s="21" t="s">
        <v>730</v>
      </c>
      <c r="D207" s="21" t="s">
        <v>9</v>
      </c>
      <c r="E207" s="21" t="s">
        <v>12</v>
      </c>
      <c r="F207" s="21" t="s">
        <v>562</v>
      </c>
      <c r="G207" s="20" t="s">
        <v>903</v>
      </c>
      <c r="H207" s="21" t="s">
        <v>904</v>
      </c>
      <c r="I207" s="20" t="s">
        <v>35</v>
      </c>
      <c r="J207" s="20">
        <v>2016</v>
      </c>
      <c r="K207" s="25" t="s">
        <v>82</v>
      </c>
    </row>
    <row r="208" spans="1:11" ht="238.8" customHeight="1" thickBot="1">
      <c r="A208" s="1">
        <f t="shared" si="2"/>
        <v>207</v>
      </c>
      <c r="B208" s="19" t="s">
        <v>905</v>
      </c>
      <c r="C208" s="21" t="s">
        <v>906</v>
      </c>
      <c r="D208" s="21" t="s">
        <v>9</v>
      </c>
      <c r="E208" s="21" t="s">
        <v>12</v>
      </c>
      <c r="F208" s="21" t="s">
        <v>508</v>
      </c>
      <c r="G208" s="21" t="s">
        <v>907</v>
      </c>
      <c r="H208" s="20" t="s">
        <v>908</v>
      </c>
      <c r="I208" s="20" t="s">
        <v>35</v>
      </c>
      <c r="J208" s="20">
        <v>2007</v>
      </c>
      <c r="K208" s="22" t="s">
        <v>31</v>
      </c>
    </row>
    <row r="209" spans="1:11" ht="271.2" customHeight="1" thickBot="1">
      <c r="A209" s="1">
        <f t="shared" si="2"/>
        <v>208</v>
      </c>
      <c r="B209" s="19" t="s">
        <v>909</v>
      </c>
      <c r="C209" s="21" t="s">
        <v>910</v>
      </c>
      <c r="D209" s="21" t="s">
        <v>72</v>
      </c>
      <c r="E209" s="21" t="s">
        <v>12</v>
      </c>
      <c r="F209" s="21" t="s">
        <v>534</v>
      </c>
      <c r="G209" s="20" t="s">
        <v>911</v>
      </c>
      <c r="H209" s="21" t="s">
        <v>912</v>
      </c>
      <c r="I209" s="20" t="s">
        <v>35</v>
      </c>
      <c r="J209" s="20">
        <v>2017</v>
      </c>
      <c r="K209" s="22" t="s">
        <v>31</v>
      </c>
    </row>
    <row r="210" spans="1:11" ht="150.6" thickBot="1">
      <c r="A210" s="1">
        <f t="shared" si="2"/>
        <v>209</v>
      </c>
      <c r="B210" s="19" t="s">
        <v>913</v>
      </c>
      <c r="C210" s="21" t="s">
        <v>914</v>
      </c>
      <c r="D210" s="21" t="s">
        <v>9</v>
      </c>
      <c r="E210" s="21" t="s">
        <v>12</v>
      </c>
      <c r="F210" s="21" t="s">
        <v>539</v>
      </c>
      <c r="G210" s="20" t="s">
        <v>915</v>
      </c>
      <c r="H210" s="21" t="s">
        <v>916</v>
      </c>
      <c r="I210" s="20" t="s">
        <v>35</v>
      </c>
      <c r="J210" s="20">
        <v>2015</v>
      </c>
      <c r="K210" s="22" t="s">
        <v>31</v>
      </c>
    </row>
    <row r="211" spans="1:11" ht="165.6" thickBot="1">
      <c r="A211" s="1">
        <f t="shared" si="2"/>
        <v>210</v>
      </c>
      <c r="B211" s="19" t="s">
        <v>917</v>
      </c>
      <c r="C211" s="21" t="s">
        <v>538</v>
      </c>
      <c r="D211" s="20" t="s">
        <v>9</v>
      </c>
      <c r="E211" s="21" t="s">
        <v>12</v>
      </c>
      <c r="F211" s="21" t="s">
        <v>513</v>
      </c>
      <c r="G211" s="21" t="s">
        <v>918</v>
      </c>
      <c r="H211" s="21" t="s">
        <v>919</v>
      </c>
      <c r="I211" s="20" t="s">
        <v>35</v>
      </c>
      <c r="J211" s="20">
        <v>2010</v>
      </c>
      <c r="K211" s="22" t="s">
        <v>31</v>
      </c>
    </row>
    <row r="212" spans="1:11" ht="219" customHeight="1" thickBot="1">
      <c r="A212" s="1">
        <f t="shared" si="2"/>
        <v>211</v>
      </c>
      <c r="B212" s="19" t="s">
        <v>920</v>
      </c>
      <c r="C212" s="21" t="s">
        <v>921</v>
      </c>
      <c r="D212" s="21" t="s">
        <v>9</v>
      </c>
      <c r="E212" s="21" t="s">
        <v>12</v>
      </c>
      <c r="F212" s="21" t="s">
        <v>922</v>
      </c>
      <c r="G212" s="21" t="s">
        <v>923</v>
      </c>
      <c r="H212" s="21" t="s">
        <v>924</v>
      </c>
      <c r="I212" s="20" t="s">
        <v>16</v>
      </c>
      <c r="J212" s="20">
        <v>2010</v>
      </c>
      <c r="K212" s="22" t="s">
        <v>31</v>
      </c>
    </row>
    <row r="213" spans="1:11" ht="210.6" thickBot="1">
      <c r="A213" s="1">
        <f t="shared" si="2"/>
        <v>212</v>
      </c>
      <c r="B213" s="19" t="s">
        <v>925</v>
      </c>
      <c r="C213" s="21" t="s">
        <v>730</v>
      </c>
      <c r="D213" s="21" t="s">
        <v>9</v>
      </c>
      <c r="E213" s="21" t="s">
        <v>12</v>
      </c>
      <c r="F213" s="21" t="s">
        <v>562</v>
      </c>
      <c r="G213" s="20" t="s">
        <v>926</v>
      </c>
      <c r="H213" s="21" t="s">
        <v>927</v>
      </c>
      <c r="I213" s="20" t="s">
        <v>35</v>
      </c>
      <c r="J213" s="20">
        <v>2013</v>
      </c>
      <c r="K213" s="22" t="s">
        <v>31</v>
      </c>
    </row>
    <row r="214" spans="1:11" ht="193.8" customHeight="1" thickBot="1">
      <c r="A214" s="1">
        <f t="shared" ref="A214:A277" si="3">A213+1</f>
        <v>213</v>
      </c>
      <c r="B214" s="19" t="s">
        <v>928</v>
      </c>
      <c r="C214" s="23" t="s">
        <v>929</v>
      </c>
      <c r="D214" s="21" t="s">
        <v>145</v>
      </c>
      <c r="E214" s="21" t="s">
        <v>12</v>
      </c>
      <c r="F214" s="21" t="s">
        <v>539</v>
      </c>
      <c r="G214" s="21" t="s">
        <v>930</v>
      </c>
      <c r="H214" s="21" t="s">
        <v>931</v>
      </c>
      <c r="I214" s="20" t="s">
        <v>523</v>
      </c>
      <c r="J214" s="20">
        <v>2011</v>
      </c>
      <c r="K214" s="22" t="s">
        <v>31</v>
      </c>
    </row>
    <row r="215" spans="1:11" ht="199.2" customHeight="1" thickBot="1">
      <c r="A215" s="1">
        <f t="shared" si="3"/>
        <v>214</v>
      </c>
      <c r="B215" s="19" t="s">
        <v>932</v>
      </c>
      <c r="C215" s="21" t="s">
        <v>933</v>
      </c>
      <c r="D215" s="21" t="s">
        <v>9</v>
      </c>
      <c r="E215" s="21" t="s">
        <v>585</v>
      </c>
      <c r="F215" s="21" t="s">
        <v>934</v>
      </c>
      <c r="G215" s="20" t="s">
        <v>935</v>
      </c>
      <c r="H215" s="21" t="s">
        <v>936</v>
      </c>
      <c r="I215" s="20" t="s">
        <v>35</v>
      </c>
      <c r="J215" s="20">
        <v>2019</v>
      </c>
      <c r="K215" s="22" t="s">
        <v>31</v>
      </c>
    </row>
    <row r="216" spans="1:11" ht="238.2" customHeight="1" thickBot="1">
      <c r="A216" s="1">
        <f t="shared" si="3"/>
        <v>215</v>
      </c>
      <c r="B216" s="19" t="s">
        <v>937</v>
      </c>
      <c r="C216" s="21" t="s">
        <v>938</v>
      </c>
      <c r="D216" s="21" t="s">
        <v>9</v>
      </c>
      <c r="E216" s="21" t="s">
        <v>899</v>
      </c>
      <c r="F216" s="21" t="s">
        <v>692</v>
      </c>
      <c r="G216" s="20" t="s">
        <v>939</v>
      </c>
      <c r="H216" s="20" t="s">
        <v>940</v>
      </c>
      <c r="I216" s="20" t="s">
        <v>35</v>
      </c>
      <c r="J216" s="20">
        <v>2022</v>
      </c>
      <c r="K216" s="20" t="s">
        <v>32</v>
      </c>
    </row>
    <row r="217" spans="1:11" ht="189" customHeight="1" thickBot="1">
      <c r="A217" s="1">
        <f t="shared" si="3"/>
        <v>216</v>
      </c>
      <c r="B217" s="19" t="s">
        <v>941</v>
      </c>
      <c r="C217" s="21" t="s">
        <v>942</v>
      </c>
      <c r="D217" s="21" t="s">
        <v>9</v>
      </c>
      <c r="E217" s="21" t="s">
        <v>12</v>
      </c>
      <c r="F217" s="21" t="s">
        <v>648</v>
      </c>
      <c r="G217" s="21" t="s">
        <v>943</v>
      </c>
      <c r="H217" s="21" t="s">
        <v>944</v>
      </c>
      <c r="I217" s="20" t="s">
        <v>35</v>
      </c>
      <c r="J217" s="20">
        <v>2023</v>
      </c>
      <c r="K217" s="22" t="s">
        <v>31</v>
      </c>
    </row>
    <row r="218" spans="1:11" ht="223.2" customHeight="1" thickBot="1">
      <c r="A218" s="1">
        <f t="shared" si="3"/>
        <v>217</v>
      </c>
      <c r="B218" s="19" t="s">
        <v>945</v>
      </c>
      <c r="C218" s="23" t="s">
        <v>946</v>
      </c>
      <c r="D218" s="21" t="s">
        <v>9</v>
      </c>
      <c r="E218" s="21" t="s">
        <v>12</v>
      </c>
      <c r="F218" s="23" t="s">
        <v>66</v>
      </c>
      <c r="G218" s="21" t="s">
        <v>947</v>
      </c>
      <c r="H218" s="21" t="s">
        <v>948</v>
      </c>
      <c r="I218" s="20" t="s">
        <v>35</v>
      </c>
      <c r="J218" s="20">
        <v>2020</v>
      </c>
      <c r="K218" s="22" t="s">
        <v>31</v>
      </c>
    </row>
    <row r="219" spans="1:11" ht="166.8" customHeight="1" thickBot="1">
      <c r="A219" s="1">
        <f t="shared" si="3"/>
        <v>218</v>
      </c>
      <c r="B219" s="19" t="s">
        <v>949</v>
      </c>
      <c r="C219" s="21" t="s">
        <v>950</v>
      </c>
      <c r="D219" s="21" t="s">
        <v>9</v>
      </c>
      <c r="E219" s="21" t="s">
        <v>585</v>
      </c>
      <c r="F219" s="21" t="s">
        <v>765</v>
      </c>
      <c r="G219" s="21" t="s">
        <v>951</v>
      </c>
      <c r="H219" s="21" t="s">
        <v>952</v>
      </c>
      <c r="I219" s="20" t="s">
        <v>35</v>
      </c>
      <c r="J219" s="20">
        <v>2023</v>
      </c>
      <c r="K219" s="25" t="s">
        <v>82</v>
      </c>
    </row>
    <row r="220" spans="1:11" ht="250.2" customHeight="1" thickBot="1">
      <c r="A220" s="1">
        <f t="shared" si="3"/>
        <v>219</v>
      </c>
      <c r="B220" s="19" t="s">
        <v>953</v>
      </c>
      <c r="C220" s="21" t="s">
        <v>719</v>
      </c>
      <c r="D220" s="21" t="s">
        <v>9</v>
      </c>
      <c r="E220" s="21" t="s">
        <v>12</v>
      </c>
      <c r="F220" s="21" t="s">
        <v>513</v>
      </c>
      <c r="G220" s="21" t="s">
        <v>954</v>
      </c>
      <c r="H220" s="21" t="s">
        <v>955</v>
      </c>
      <c r="I220" s="20" t="s">
        <v>35</v>
      </c>
      <c r="J220" s="20">
        <v>2012</v>
      </c>
      <c r="K220" s="22" t="s">
        <v>31</v>
      </c>
    </row>
    <row r="221" spans="1:11" ht="180.6" thickBot="1">
      <c r="A221" s="1">
        <f t="shared" si="3"/>
        <v>220</v>
      </c>
      <c r="B221" s="19" t="s">
        <v>956</v>
      </c>
      <c r="C221" s="21" t="s">
        <v>957</v>
      </c>
      <c r="D221" s="21" t="s">
        <v>9</v>
      </c>
      <c r="E221" s="21" t="s">
        <v>12</v>
      </c>
      <c r="F221" s="21" t="s">
        <v>534</v>
      </c>
      <c r="G221" s="21" t="s">
        <v>958</v>
      </c>
      <c r="H221" s="21" t="s">
        <v>959</v>
      </c>
      <c r="I221" s="20" t="s">
        <v>35</v>
      </c>
      <c r="J221" s="20">
        <v>2015</v>
      </c>
      <c r="K221" s="22" t="s">
        <v>31</v>
      </c>
    </row>
    <row r="222" spans="1:11" ht="165.6" thickBot="1">
      <c r="A222" s="1">
        <f t="shared" si="3"/>
        <v>221</v>
      </c>
      <c r="B222" s="19" t="s">
        <v>960</v>
      </c>
      <c r="C222" s="21" t="s">
        <v>961</v>
      </c>
      <c r="D222" s="21" t="s">
        <v>9</v>
      </c>
      <c r="E222" s="21" t="s">
        <v>12</v>
      </c>
      <c r="F222" s="21" t="s">
        <v>962</v>
      </c>
      <c r="G222" s="21" t="s">
        <v>963</v>
      </c>
      <c r="H222" s="21" t="s">
        <v>964</v>
      </c>
      <c r="I222" s="20" t="s">
        <v>16</v>
      </c>
      <c r="J222" s="20">
        <v>2009</v>
      </c>
      <c r="K222" s="22" t="s">
        <v>31</v>
      </c>
    </row>
    <row r="223" spans="1:11" ht="195.6" thickBot="1">
      <c r="A223" s="1">
        <f t="shared" si="3"/>
        <v>222</v>
      </c>
      <c r="B223" s="19" t="s">
        <v>965</v>
      </c>
      <c r="C223" s="21" t="s">
        <v>966</v>
      </c>
      <c r="D223" s="21" t="s">
        <v>9</v>
      </c>
      <c r="E223" s="21" t="s">
        <v>12</v>
      </c>
      <c r="F223" s="21" t="s">
        <v>765</v>
      </c>
      <c r="G223" s="20" t="s">
        <v>967</v>
      </c>
      <c r="H223" s="20" t="s">
        <v>968</v>
      </c>
      <c r="I223" s="20" t="s">
        <v>35</v>
      </c>
      <c r="J223" s="20">
        <v>2013</v>
      </c>
      <c r="K223" s="22" t="s">
        <v>31</v>
      </c>
    </row>
    <row r="224" spans="1:11" ht="192" customHeight="1" thickBot="1">
      <c r="A224" s="1">
        <f t="shared" si="3"/>
        <v>223</v>
      </c>
      <c r="B224" s="19" t="s">
        <v>969</v>
      </c>
      <c r="C224" s="23" t="s">
        <v>970</v>
      </c>
      <c r="D224" s="23" t="s">
        <v>206</v>
      </c>
      <c r="E224" s="21" t="s">
        <v>12</v>
      </c>
      <c r="F224" s="21" t="s">
        <v>657</v>
      </c>
      <c r="G224" s="21" t="s">
        <v>971</v>
      </c>
      <c r="H224" s="21" t="s">
        <v>972</v>
      </c>
      <c r="I224" s="20" t="s">
        <v>35</v>
      </c>
      <c r="J224" s="20">
        <v>2017</v>
      </c>
      <c r="K224" s="22" t="s">
        <v>31</v>
      </c>
    </row>
    <row r="225" spans="1:11" ht="182.4" customHeight="1" thickBot="1">
      <c r="A225" s="1">
        <f t="shared" si="3"/>
        <v>224</v>
      </c>
      <c r="B225" s="19" t="s">
        <v>973</v>
      </c>
      <c r="C225" s="23" t="s">
        <v>974</v>
      </c>
      <c r="D225" s="21" t="s">
        <v>9</v>
      </c>
      <c r="E225" s="21" t="s">
        <v>12</v>
      </c>
      <c r="F225" s="21" t="s">
        <v>975</v>
      </c>
      <c r="G225" s="21" t="s">
        <v>976</v>
      </c>
      <c r="H225" s="21" t="s">
        <v>977</v>
      </c>
      <c r="I225" s="20" t="s">
        <v>16</v>
      </c>
      <c r="J225" s="20">
        <v>2004</v>
      </c>
      <c r="K225" s="22" t="s">
        <v>31</v>
      </c>
    </row>
    <row r="226" spans="1:11" ht="196.2" customHeight="1" thickBot="1">
      <c r="A226" s="1">
        <f t="shared" si="3"/>
        <v>225</v>
      </c>
      <c r="B226" s="19" t="s">
        <v>978</v>
      </c>
      <c r="C226" s="21" t="s">
        <v>979</v>
      </c>
      <c r="D226" s="21" t="s">
        <v>9</v>
      </c>
      <c r="E226" s="21" t="s">
        <v>12</v>
      </c>
      <c r="F226" s="21" t="s">
        <v>980</v>
      </c>
      <c r="G226" s="21" t="s">
        <v>981</v>
      </c>
      <c r="H226" s="21" t="s">
        <v>982</v>
      </c>
      <c r="I226" s="20" t="s">
        <v>35</v>
      </c>
      <c r="J226" s="20">
        <v>2020</v>
      </c>
      <c r="K226" s="22" t="s">
        <v>31</v>
      </c>
    </row>
    <row r="227" spans="1:11" ht="256.8" customHeight="1" thickBot="1">
      <c r="A227" s="1">
        <f t="shared" si="3"/>
        <v>226</v>
      </c>
      <c r="B227" s="19" t="s">
        <v>983</v>
      </c>
      <c r="C227" s="21" t="s">
        <v>984</v>
      </c>
      <c r="D227" s="20" t="s">
        <v>9</v>
      </c>
      <c r="E227" s="21" t="s">
        <v>12</v>
      </c>
      <c r="F227" s="23" t="s">
        <v>508</v>
      </c>
      <c r="G227" s="21" t="s">
        <v>985</v>
      </c>
      <c r="H227" s="21" t="s">
        <v>986</v>
      </c>
      <c r="I227" s="20" t="s">
        <v>35</v>
      </c>
      <c r="J227" s="20">
        <v>2009</v>
      </c>
      <c r="K227" s="22" t="s">
        <v>31</v>
      </c>
    </row>
    <row r="228" spans="1:11" ht="211.8" customHeight="1" thickBot="1">
      <c r="A228" s="1">
        <f t="shared" si="3"/>
        <v>227</v>
      </c>
      <c r="B228" s="19" t="s">
        <v>987</v>
      </c>
      <c r="C228" s="21" t="s">
        <v>988</v>
      </c>
      <c r="D228" s="20" t="s">
        <v>9</v>
      </c>
      <c r="E228" s="21" t="s">
        <v>899</v>
      </c>
      <c r="F228" s="21" t="s">
        <v>692</v>
      </c>
      <c r="G228" s="21" t="s">
        <v>989</v>
      </c>
      <c r="H228" s="21" t="s">
        <v>990</v>
      </c>
      <c r="I228" s="20" t="s">
        <v>35</v>
      </c>
      <c r="J228" s="20">
        <v>2023</v>
      </c>
      <c r="K228" s="22" t="s">
        <v>31</v>
      </c>
    </row>
    <row r="229" spans="1:11" ht="205.8" customHeight="1" thickBot="1">
      <c r="A229" s="1">
        <f t="shared" si="3"/>
        <v>228</v>
      </c>
      <c r="B229" s="19" t="s">
        <v>991</v>
      </c>
      <c r="C229" s="21" t="s">
        <v>992</v>
      </c>
      <c r="D229" s="21" t="s">
        <v>9</v>
      </c>
      <c r="E229" s="21" t="s">
        <v>12</v>
      </c>
      <c r="F229" s="23" t="s">
        <v>993</v>
      </c>
      <c r="G229" s="21" t="s">
        <v>994</v>
      </c>
      <c r="H229" s="21" t="s">
        <v>995</v>
      </c>
      <c r="I229" s="20" t="s">
        <v>35</v>
      </c>
      <c r="J229" s="20">
        <v>2017</v>
      </c>
      <c r="K229" s="22" t="s">
        <v>31</v>
      </c>
    </row>
    <row r="230" spans="1:11" ht="189" customHeight="1" thickBot="1">
      <c r="A230" s="1">
        <f t="shared" si="3"/>
        <v>229</v>
      </c>
      <c r="B230" s="19" t="s">
        <v>996</v>
      </c>
      <c r="C230" s="21" t="s">
        <v>398</v>
      </c>
      <c r="D230" s="21" t="s">
        <v>9</v>
      </c>
      <c r="E230" s="21" t="s">
        <v>12</v>
      </c>
      <c r="F230" s="23" t="s">
        <v>539</v>
      </c>
      <c r="G230" s="21" t="s">
        <v>997</v>
      </c>
      <c r="H230" s="21" t="s">
        <v>998</v>
      </c>
      <c r="I230" s="20" t="s">
        <v>35</v>
      </c>
      <c r="J230" s="20">
        <v>2019</v>
      </c>
      <c r="K230" s="25" t="s">
        <v>82</v>
      </c>
    </row>
    <row r="231" spans="1:11" ht="247.8" customHeight="1" thickBot="1">
      <c r="A231" s="1">
        <f t="shared" si="3"/>
        <v>230</v>
      </c>
      <c r="B231" s="19" t="s">
        <v>999</v>
      </c>
      <c r="C231" s="21" t="s">
        <v>1000</v>
      </c>
      <c r="D231" s="21" t="s">
        <v>9</v>
      </c>
      <c r="E231" s="21" t="s">
        <v>12</v>
      </c>
      <c r="F231" s="21" t="s">
        <v>1001</v>
      </c>
      <c r="G231" s="20" t="s">
        <v>1002</v>
      </c>
      <c r="H231" s="20" t="s">
        <v>1003</v>
      </c>
      <c r="I231" s="20" t="s">
        <v>35</v>
      </c>
      <c r="J231" s="20">
        <v>2023</v>
      </c>
      <c r="K231" s="22" t="s">
        <v>31</v>
      </c>
    </row>
    <row r="232" spans="1:11" ht="202.2" customHeight="1" thickBot="1">
      <c r="A232" s="1">
        <f t="shared" si="3"/>
        <v>231</v>
      </c>
      <c r="B232" s="19" t="s">
        <v>1004</v>
      </c>
      <c r="C232" s="21" t="s">
        <v>1005</v>
      </c>
      <c r="D232" s="21" t="s">
        <v>9</v>
      </c>
      <c r="E232" s="21" t="s">
        <v>12</v>
      </c>
      <c r="F232" s="21" t="s">
        <v>922</v>
      </c>
      <c r="G232" s="20" t="s">
        <v>1006</v>
      </c>
      <c r="H232" s="20" t="s">
        <v>1007</v>
      </c>
      <c r="I232" s="20" t="s">
        <v>523</v>
      </c>
      <c r="J232" s="20">
        <v>2004</v>
      </c>
      <c r="K232" s="25" t="s">
        <v>82</v>
      </c>
    </row>
    <row r="233" spans="1:11" ht="187.2" customHeight="1" thickBot="1">
      <c r="A233" s="1">
        <f t="shared" si="3"/>
        <v>232</v>
      </c>
      <c r="B233" s="19" t="s">
        <v>1008</v>
      </c>
      <c r="C233" s="23" t="s">
        <v>1009</v>
      </c>
      <c r="D233" s="23" t="s">
        <v>206</v>
      </c>
      <c r="E233" s="21" t="s">
        <v>12</v>
      </c>
      <c r="F233" s="23" t="s">
        <v>1010</v>
      </c>
      <c r="G233" s="21" t="s">
        <v>1011</v>
      </c>
      <c r="H233" s="21" t="s">
        <v>1012</v>
      </c>
      <c r="I233" s="20" t="s">
        <v>16</v>
      </c>
      <c r="J233" s="20">
        <v>2006</v>
      </c>
      <c r="K233" s="22" t="s">
        <v>31</v>
      </c>
    </row>
    <row r="234" spans="1:11" ht="211.8" customHeight="1" thickBot="1">
      <c r="A234" s="1">
        <f t="shared" si="3"/>
        <v>233</v>
      </c>
      <c r="B234" s="19" t="s">
        <v>1013</v>
      </c>
      <c r="C234" s="21" t="s">
        <v>1014</v>
      </c>
      <c r="D234" s="21" t="s">
        <v>9</v>
      </c>
      <c r="E234" s="21" t="s">
        <v>12</v>
      </c>
      <c r="F234" s="21" t="s">
        <v>746</v>
      </c>
      <c r="G234" s="20" t="s">
        <v>1015</v>
      </c>
      <c r="H234" s="20" t="s">
        <v>1016</v>
      </c>
      <c r="I234" s="20" t="s">
        <v>35</v>
      </c>
      <c r="J234" s="20">
        <v>2011</v>
      </c>
      <c r="K234" s="22" t="s">
        <v>31</v>
      </c>
    </row>
    <row r="235" spans="1:11" ht="206.4" customHeight="1" thickBot="1">
      <c r="A235" s="1">
        <f t="shared" si="3"/>
        <v>234</v>
      </c>
      <c r="B235" s="19" t="s">
        <v>1017</v>
      </c>
      <c r="C235" s="21" t="s">
        <v>398</v>
      </c>
      <c r="D235" s="20" t="s">
        <v>9</v>
      </c>
      <c r="E235" s="21" t="s">
        <v>12</v>
      </c>
      <c r="F235" s="21" t="s">
        <v>508</v>
      </c>
      <c r="G235" s="20" t="s">
        <v>1018</v>
      </c>
      <c r="H235" s="21" t="s">
        <v>740</v>
      </c>
      <c r="I235" s="20" t="s">
        <v>35</v>
      </c>
      <c r="J235" s="20">
        <v>2015</v>
      </c>
      <c r="K235" s="22" t="s">
        <v>31</v>
      </c>
    </row>
    <row r="236" spans="1:11" ht="228" customHeight="1" thickBot="1">
      <c r="A236" s="1">
        <f t="shared" si="3"/>
        <v>235</v>
      </c>
      <c r="B236" s="19" t="s">
        <v>1019</v>
      </c>
      <c r="C236" s="21" t="s">
        <v>1020</v>
      </c>
      <c r="D236" s="21" t="s">
        <v>9</v>
      </c>
      <c r="E236" s="21" t="s">
        <v>12</v>
      </c>
      <c r="F236" s="21" t="s">
        <v>534</v>
      </c>
      <c r="G236" s="21" t="s">
        <v>1021</v>
      </c>
      <c r="H236" s="21" t="s">
        <v>1022</v>
      </c>
      <c r="I236" s="20" t="s">
        <v>35</v>
      </c>
      <c r="J236" s="20">
        <v>2019</v>
      </c>
      <c r="K236" s="22" t="s">
        <v>31</v>
      </c>
    </row>
    <row r="237" spans="1:11" ht="228" customHeight="1" thickBot="1">
      <c r="A237" s="1">
        <f t="shared" si="3"/>
        <v>236</v>
      </c>
      <c r="B237" s="19" t="s">
        <v>1023</v>
      </c>
      <c r="C237" s="21" t="s">
        <v>1024</v>
      </c>
      <c r="D237" s="21" t="s">
        <v>9</v>
      </c>
      <c r="E237" s="21" t="s">
        <v>12</v>
      </c>
      <c r="F237" s="21" t="s">
        <v>922</v>
      </c>
      <c r="G237" s="20" t="s">
        <v>1025</v>
      </c>
      <c r="H237" s="20" t="s">
        <v>1026</v>
      </c>
      <c r="I237" s="20" t="s">
        <v>35</v>
      </c>
      <c r="J237" s="20">
        <v>2007</v>
      </c>
      <c r="K237" s="22" t="s">
        <v>31</v>
      </c>
    </row>
    <row r="238" spans="1:11" ht="185.4" customHeight="1" thickBot="1">
      <c r="A238" s="1">
        <f t="shared" si="3"/>
        <v>237</v>
      </c>
      <c r="B238" s="19" t="s">
        <v>1027</v>
      </c>
      <c r="C238" s="21" t="s">
        <v>777</v>
      </c>
      <c r="D238" s="21" t="s">
        <v>9</v>
      </c>
      <c r="E238" s="21" t="s">
        <v>12</v>
      </c>
      <c r="F238" s="21" t="s">
        <v>557</v>
      </c>
      <c r="G238" s="20" t="s">
        <v>1028</v>
      </c>
      <c r="H238" s="20" t="s">
        <v>1029</v>
      </c>
      <c r="I238" s="20" t="s">
        <v>35</v>
      </c>
      <c r="J238" s="20">
        <v>2014</v>
      </c>
      <c r="K238" s="22" t="s">
        <v>31</v>
      </c>
    </row>
    <row r="239" spans="1:11" ht="201" customHeight="1" thickBot="1">
      <c r="A239" s="1">
        <f t="shared" si="3"/>
        <v>238</v>
      </c>
      <c r="B239" s="19" t="s">
        <v>1030</v>
      </c>
      <c r="C239" s="21" t="s">
        <v>810</v>
      </c>
      <c r="D239" s="21" t="s">
        <v>145</v>
      </c>
      <c r="E239" s="21" t="s">
        <v>12</v>
      </c>
      <c r="F239" s="21" t="s">
        <v>508</v>
      </c>
      <c r="G239" s="21" t="s">
        <v>1031</v>
      </c>
      <c r="H239" s="21" t="s">
        <v>1032</v>
      </c>
      <c r="I239" s="22"/>
      <c r="J239" s="20">
        <v>2016</v>
      </c>
      <c r="K239" s="22" t="s">
        <v>31</v>
      </c>
    </row>
    <row r="240" spans="1:11" ht="187.2" customHeight="1" thickBot="1">
      <c r="A240" s="1">
        <f t="shared" si="3"/>
        <v>239</v>
      </c>
      <c r="B240" s="19" t="s">
        <v>1033</v>
      </c>
      <c r="C240" s="21" t="s">
        <v>880</v>
      </c>
      <c r="D240" s="21" t="s">
        <v>145</v>
      </c>
      <c r="E240" s="21" t="s">
        <v>12</v>
      </c>
      <c r="F240" s="21" t="s">
        <v>508</v>
      </c>
      <c r="G240" s="21" t="s">
        <v>1034</v>
      </c>
      <c r="H240" s="21" t="s">
        <v>740</v>
      </c>
      <c r="I240" s="22"/>
      <c r="J240" s="20">
        <v>2017</v>
      </c>
      <c r="K240" s="22" t="s">
        <v>31</v>
      </c>
    </row>
    <row r="241" spans="1:11" ht="182.4" customHeight="1" thickBot="1">
      <c r="A241" s="1">
        <f t="shared" si="3"/>
        <v>240</v>
      </c>
      <c r="B241" s="19" t="s">
        <v>1035</v>
      </c>
      <c r="C241" s="21" t="s">
        <v>880</v>
      </c>
      <c r="D241" s="21" t="s">
        <v>571</v>
      </c>
      <c r="E241" s="21" t="s">
        <v>12</v>
      </c>
      <c r="F241" s="21" t="s">
        <v>508</v>
      </c>
      <c r="G241" s="21" t="s">
        <v>1034</v>
      </c>
      <c r="H241" s="21" t="s">
        <v>740</v>
      </c>
      <c r="I241" s="20" t="s">
        <v>35</v>
      </c>
      <c r="J241" s="20">
        <v>2018</v>
      </c>
      <c r="K241" s="22" t="s">
        <v>31</v>
      </c>
    </row>
    <row r="242" spans="1:11" ht="234.6" customHeight="1" thickBot="1">
      <c r="A242" s="1">
        <f t="shared" si="3"/>
        <v>241</v>
      </c>
      <c r="B242" s="19" t="s">
        <v>1036</v>
      </c>
      <c r="C242" s="21" t="s">
        <v>1037</v>
      </c>
      <c r="D242" s="21" t="s">
        <v>571</v>
      </c>
      <c r="E242" s="21" t="s">
        <v>12</v>
      </c>
      <c r="F242" s="21" t="s">
        <v>513</v>
      </c>
      <c r="G242" s="21" t="s">
        <v>1038</v>
      </c>
      <c r="H242" s="21" t="s">
        <v>1039</v>
      </c>
      <c r="I242" s="20" t="s">
        <v>16</v>
      </c>
      <c r="J242" s="20">
        <v>2017</v>
      </c>
      <c r="K242" s="22" t="s">
        <v>31</v>
      </c>
    </row>
    <row r="243" spans="1:11" ht="187.8" customHeight="1" thickBot="1">
      <c r="A243" s="1">
        <f t="shared" si="3"/>
        <v>242</v>
      </c>
      <c r="B243" s="19" t="s">
        <v>1040</v>
      </c>
      <c r="C243" s="21" t="s">
        <v>1041</v>
      </c>
      <c r="D243" s="21" t="s">
        <v>9</v>
      </c>
      <c r="E243" s="21" t="s">
        <v>12</v>
      </c>
      <c r="F243" s="21" t="s">
        <v>534</v>
      </c>
      <c r="G243" s="20" t="s">
        <v>1042</v>
      </c>
      <c r="H243" s="20" t="s">
        <v>1043</v>
      </c>
      <c r="I243" s="20" t="s">
        <v>35</v>
      </c>
      <c r="J243" s="20">
        <v>2007</v>
      </c>
      <c r="K243" s="22" t="s">
        <v>31</v>
      </c>
    </row>
    <row r="244" spans="1:11" ht="150.6" thickBot="1">
      <c r="A244" s="1">
        <f t="shared" si="3"/>
        <v>243</v>
      </c>
      <c r="B244" s="19" t="s">
        <v>1044</v>
      </c>
      <c r="C244" s="21" t="s">
        <v>665</v>
      </c>
      <c r="D244" s="21" t="s">
        <v>9</v>
      </c>
      <c r="E244" s="21" t="s">
        <v>12</v>
      </c>
      <c r="F244" s="21" t="s">
        <v>508</v>
      </c>
      <c r="G244" s="20" t="s">
        <v>1045</v>
      </c>
      <c r="H244" s="21" t="s">
        <v>1046</v>
      </c>
      <c r="I244" s="20" t="s">
        <v>35</v>
      </c>
      <c r="J244" s="20">
        <v>2010</v>
      </c>
      <c r="K244" s="22" t="s">
        <v>31</v>
      </c>
    </row>
    <row r="245" spans="1:11" ht="233.4" customHeight="1" thickBot="1">
      <c r="A245" s="1">
        <f t="shared" si="3"/>
        <v>244</v>
      </c>
      <c r="B245" s="19" t="s">
        <v>1047</v>
      </c>
      <c r="C245" s="21" t="s">
        <v>1048</v>
      </c>
      <c r="D245" s="21" t="s">
        <v>9</v>
      </c>
      <c r="E245" s="21" t="s">
        <v>585</v>
      </c>
      <c r="F245" s="21" t="s">
        <v>765</v>
      </c>
      <c r="G245" s="21" t="s">
        <v>1049</v>
      </c>
      <c r="H245" s="23" t="s">
        <v>1050</v>
      </c>
      <c r="I245" s="20" t="s">
        <v>35</v>
      </c>
      <c r="J245" s="20">
        <v>2022</v>
      </c>
      <c r="K245" s="22" t="s">
        <v>31</v>
      </c>
    </row>
    <row r="246" spans="1:11" ht="191.4" customHeight="1" thickBot="1">
      <c r="A246" s="1">
        <f t="shared" si="3"/>
        <v>245</v>
      </c>
      <c r="B246" s="19" t="s">
        <v>1051</v>
      </c>
      <c r="C246" s="21" t="s">
        <v>1052</v>
      </c>
      <c r="D246" s="21" t="s">
        <v>9</v>
      </c>
      <c r="E246" s="21" t="s">
        <v>12</v>
      </c>
      <c r="F246" s="23" t="s">
        <v>1053</v>
      </c>
      <c r="G246" s="21" t="s">
        <v>1054</v>
      </c>
      <c r="H246" s="21" t="s">
        <v>1055</v>
      </c>
      <c r="I246" s="20" t="s">
        <v>523</v>
      </c>
      <c r="J246" s="20">
        <v>2004</v>
      </c>
      <c r="K246" s="20" t="s">
        <v>32</v>
      </c>
    </row>
    <row r="247" spans="1:11" ht="269.39999999999998" customHeight="1" thickBot="1">
      <c r="A247" s="1">
        <f t="shared" si="3"/>
        <v>246</v>
      </c>
      <c r="B247" s="19" t="s">
        <v>1056</v>
      </c>
      <c r="C247" s="21" t="s">
        <v>1057</v>
      </c>
      <c r="D247" s="21" t="s">
        <v>145</v>
      </c>
      <c r="E247" s="21" t="s">
        <v>899</v>
      </c>
      <c r="F247" s="21" t="s">
        <v>1058</v>
      </c>
      <c r="G247" s="20" t="s">
        <v>1059</v>
      </c>
      <c r="H247" s="21" t="s">
        <v>1060</v>
      </c>
      <c r="I247" s="22"/>
      <c r="J247" s="20">
        <v>2021</v>
      </c>
      <c r="K247" s="25" t="s">
        <v>82</v>
      </c>
    </row>
    <row r="248" spans="1:11" ht="257.39999999999998" customHeight="1" thickBot="1">
      <c r="A248" s="1">
        <f t="shared" si="3"/>
        <v>247</v>
      </c>
      <c r="B248" s="19" t="s">
        <v>1061</v>
      </c>
      <c r="C248" s="21" t="s">
        <v>1062</v>
      </c>
      <c r="D248" s="21" t="s">
        <v>145</v>
      </c>
      <c r="E248" s="21" t="s">
        <v>12</v>
      </c>
      <c r="F248" s="21" t="s">
        <v>534</v>
      </c>
      <c r="G248" s="21" t="s">
        <v>1063</v>
      </c>
      <c r="H248" s="21" t="s">
        <v>1064</v>
      </c>
      <c r="I248" s="22"/>
      <c r="J248" s="20">
        <v>2018</v>
      </c>
      <c r="K248" s="25" t="s">
        <v>82</v>
      </c>
    </row>
    <row r="249" spans="1:11" ht="165.6" thickBot="1">
      <c r="A249" s="1">
        <f t="shared" si="3"/>
        <v>248</v>
      </c>
      <c r="B249" s="19" t="s">
        <v>1065</v>
      </c>
      <c r="C249" s="21" t="s">
        <v>1066</v>
      </c>
      <c r="D249" s="21" t="s">
        <v>9</v>
      </c>
      <c r="E249" s="21" t="s">
        <v>12</v>
      </c>
      <c r="F249" s="21" t="s">
        <v>513</v>
      </c>
      <c r="G249" s="21" t="s">
        <v>1067</v>
      </c>
      <c r="H249" s="21" t="s">
        <v>1068</v>
      </c>
      <c r="I249" s="20" t="s">
        <v>16</v>
      </c>
      <c r="J249" s="20">
        <v>2004</v>
      </c>
      <c r="K249" s="22" t="s">
        <v>31</v>
      </c>
    </row>
    <row r="250" spans="1:11" ht="189.6" customHeight="1" thickBot="1">
      <c r="A250" s="1">
        <f t="shared" si="3"/>
        <v>249</v>
      </c>
      <c r="B250" s="19" t="s">
        <v>1069</v>
      </c>
      <c r="C250" s="21" t="s">
        <v>581</v>
      </c>
      <c r="D250" s="20" t="s">
        <v>9</v>
      </c>
      <c r="E250" s="21" t="s">
        <v>12</v>
      </c>
      <c r="F250" s="21" t="s">
        <v>508</v>
      </c>
      <c r="G250" s="21" t="s">
        <v>1070</v>
      </c>
      <c r="H250" s="21" t="s">
        <v>1071</v>
      </c>
      <c r="I250" s="20" t="s">
        <v>16</v>
      </c>
      <c r="J250" s="20">
        <v>2004</v>
      </c>
      <c r="K250" s="22" t="s">
        <v>31</v>
      </c>
    </row>
    <row r="251" spans="1:11" ht="195.6" thickBot="1">
      <c r="A251" s="1">
        <f t="shared" si="3"/>
        <v>250</v>
      </c>
      <c r="B251" s="19" t="s">
        <v>1072</v>
      </c>
      <c r="C251" s="21" t="s">
        <v>1073</v>
      </c>
      <c r="D251" s="21" t="s">
        <v>9</v>
      </c>
      <c r="E251" s="21" t="s">
        <v>12</v>
      </c>
      <c r="F251" s="21" t="s">
        <v>765</v>
      </c>
      <c r="G251" s="21" t="s">
        <v>1074</v>
      </c>
      <c r="H251" s="21" t="s">
        <v>1075</v>
      </c>
      <c r="I251" s="20" t="s">
        <v>35</v>
      </c>
      <c r="J251" s="20">
        <v>2021</v>
      </c>
      <c r="K251" s="20" t="s">
        <v>32</v>
      </c>
    </row>
    <row r="252" spans="1:11" ht="220.2" customHeight="1" thickBot="1">
      <c r="A252" s="1">
        <f t="shared" si="3"/>
        <v>251</v>
      </c>
      <c r="B252" s="19" t="s">
        <v>1076</v>
      </c>
      <c r="C252" s="23" t="s">
        <v>1077</v>
      </c>
      <c r="D252" s="21" t="s">
        <v>773</v>
      </c>
      <c r="E252" s="21" t="s">
        <v>12</v>
      </c>
      <c r="F252" s="21" t="s">
        <v>1078</v>
      </c>
      <c r="G252" s="21" t="s">
        <v>1479</v>
      </c>
      <c r="H252" s="21" t="s">
        <v>1079</v>
      </c>
      <c r="I252" s="20" t="s">
        <v>35</v>
      </c>
      <c r="J252" s="20">
        <v>2004</v>
      </c>
      <c r="K252" s="22" t="s">
        <v>31</v>
      </c>
    </row>
    <row r="253" spans="1:11" ht="165.6" thickBot="1">
      <c r="A253" s="1">
        <f t="shared" si="3"/>
        <v>252</v>
      </c>
      <c r="B253" s="19" t="s">
        <v>1080</v>
      </c>
      <c r="C253" s="21" t="s">
        <v>398</v>
      </c>
      <c r="D253" s="21" t="s">
        <v>9</v>
      </c>
      <c r="E253" s="21" t="s">
        <v>12</v>
      </c>
      <c r="F253" s="21" t="s">
        <v>557</v>
      </c>
      <c r="G253" s="21" t="s">
        <v>1081</v>
      </c>
      <c r="H253" s="21" t="s">
        <v>1082</v>
      </c>
      <c r="I253" s="20" t="s">
        <v>35</v>
      </c>
      <c r="J253" s="20">
        <v>2019</v>
      </c>
      <c r="K253" s="22" t="s">
        <v>31</v>
      </c>
    </row>
    <row r="254" spans="1:11" ht="192" customHeight="1" thickBot="1">
      <c r="A254" s="1">
        <f t="shared" si="3"/>
        <v>253</v>
      </c>
      <c r="B254" s="19" t="s">
        <v>1083</v>
      </c>
      <c r="C254" s="21" t="s">
        <v>622</v>
      </c>
      <c r="D254" s="21" t="s">
        <v>9</v>
      </c>
      <c r="E254" s="21" t="s">
        <v>12</v>
      </c>
      <c r="F254" s="21" t="s">
        <v>1084</v>
      </c>
      <c r="G254" s="20" t="s">
        <v>1085</v>
      </c>
      <c r="H254" s="20" t="s">
        <v>1086</v>
      </c>
      <c r="I254" s="20" t="s">
        <v>35</v>
      </c>
      <c r="J254" s="20">
        <v>2022</v>
      </c>
      <c r="K254" s="22" t="s">
        <v>31</v>
      </c>
    </row>
    <row r="255" spans="1:11" ht="147.6" customHeight="1" thickBot="1">
      <c r="A255" s="1">
        <f t="shared" si="3"/>
        <v>254</v>
      </c>
      <c r="B255" s="19" t="s">
        <v>1087</v>
      </c>
      <c r="C255" s="21" t="s">
        <v>988</v>
      </c>
      <c r="D255" s="21" t="s">
        <v>9</v>
      </c>
      <c r="E255" s="21" t="s">
        <v>899</v>
      </c>
      <c r="F255" s="21" t="s">
        <v>539</v>
      </c>
      <c r="G255" s="21" t="s">
        <v>1088</v>
      </c>
      <c r="H255" s="21" t="s">
        <v>1089</v>
      </c>
      <c r="I255" s="20" t="s">
        <v>35</v>
      </c>
      <c r="J255" s="20">
        <v>2022</v>
      </c>
      <c r="K255" s="22" t="s">
        <v>31</v>
      </c>
    </row>
    <row r="256" spans="1:11" ht="206.4" customHeight="1" thickBot="1">
      <c r="A256" s="1">
        <f t="shared" si="3"/>
        <v>255</v>
      </c>
      <c r="B256" s="19" t="s">
        <v>1090</v>
      </c>
      <c r="C256" s="21" t="s">
        <v>1091</v>
      </c>
      <c r="D256" s="20" t="s">
        <v>9</v>
      </c>
      <c r="E256" s="21" t="s">
        <v>12</v>
      </c>
      <c r="F256" s="21" t="s">
        <v>1092</v>
      </c>
      <c r="G256" s="21" t="s">
        <v>1093</v>
      </c>
      <c r="H256" s="21" t="s">
        <v>1094</v>
      </c>
      <c r="I256" s="20" t="s">
        <v>35</v>
      </c>
      <c r="J256" s="20">
        <v>2021</v>
      </c>
      <c r="K256" s="22" t="s">
        <v>31</v>
      </c>
    </row>
    <row r="257" spans="1:11" ht="180.6" thickBot="1">
      <c r="A257" s="1">
        <f t="shared" si="3"/>
        <v>256</v>
      </c>
      <c r="B257" s="19" t="s">
        <v>1095</v>
      </c>
      <c r="C257" s="21" t="s">
        <v>1096</v>
      </c>
      <c r="D257" s="20" t="s">
        <v>9</v>
      </c>
      <c r="E257" s="21" t="s">
        <v>12</v>
      </c>
      <c r="F257" s="21" t="s">
        <v>557</v>
      </c>
      <c r="G257" s="21" t="s">
        <v>1097</v>
      </c>
      <c r="H257" s="21" t="s">
        <v>1098</v>
      </c>
      <c r="I257" s="20" t="s">
        <v>16</v>
      </c>
      <c r="J257" s="20">
        <v>2007</v>
      </c>
      <c r="K257" s="22" t="s">
        <v>31</v>
      </c>
    </row>
    <row r="258" spans="1:11" ht="165.6" thickBot="1">
      <c r="A258" s="1">
        <f t="shared" si="3"/>
        <v>257</v>
      </c>
      <c r="B258" s="19" t="s">
        <v>1099</v>
      </c>
      <c r="C258" s="23" t="s">
        <v>1100</v>
      </c>
      <c r="D258" s="21" t="s">
        <v>9</v>
      </c>
      <c r="E258" s="21" t="s">
        <v>12</v>
      </c>
      <c r="F258" s="23" t="s">
        <v>1101</v>
      </c>
      <c r="G258" s="21" t="s">
        <v>1102</v>
      </c>
      <c r="H258" s="21" t="s">
        <v>1103</v>
      </c>
      <c r="I258" s="20" t="s">
        <v>16</v>
      </c>
      <c r="J258" s="20">
        <v>2008</v>
      </c>
      <c r="K258" s="22" t="s">
        <v>31</v>
      </c>
    </row>
    <row r="259" spans="1:11" ht="165.6" thickBot="1">
      <c r="A259" s="1">
        <f t="shared" si="3"/>
        <v>258</v>
      </c>
      <c r="B259" s="19" t="s">
        <v>1104</v>
      </c>
      <c r="C259" s="21" t="s">
        <v>1105</v>
      </c>
      <c r="D259" s="21" t="s">
        <v>9</v>
      </c>
      <c r="E259" s="21" t="s">
        <v>12</v>
      </c>
      <c r="F259" s="21" t="s">
        <v>1106</v>
      </c>
      <c r="G259" s="21" t="s">
        <v>1107</v>
      </c>
      <c r="H259" s="21" t="s">
        <v>1108</v>
      </c>
      <c r="I259" s="20" t="s">
        <v>35</v>
      </c>
      <c r="J259" s="20">
        <v>2012</v>
      </c>
      <c r="K259" s="20" t="s">
        <v>31</v>
      </c>
    </row>
    <row r="260" spans="1:11" ht="187.2" customHeight="1" thickBot="1">
      <c r="A260" s="1">
        <f t="shared" si="3"/>
        <v>259</v>
      </c>
      <c r="B260" s="19" t="s">
        <v>1109</v>
      </c>
      <c r="C260" s="21" t="s">
        <v>1110</v>
      </c>
      <c r="D260" s="21" t="s">
        <v>9</v>
      </c>
      <c r="E260" s="21" t="s">
        <v>12</v>
      </c>
      <c r="F260" s="21" t="s">
        <v>1111</v>
      </c>
      <c r="G260" s="21" t="s">
        <v>1112</v>
      </c>
      <c r="H260" s="21" t="s">
        <v>1113</v>
      </c>
      <c r="I260" s="20" t="s">
        <v>35</v>
      </c>
      <c r="J260" s="20">
        <v>2012</v>
      </c>
      <c r="K260" s="22" t="s">
        <v>31</v>
      </c>
    </row>
    <row r="261" spans="1:11" ht="214.8" customHeight="1" thickBot="1">
      <c r="A261" s="1">
        <f t="shared" si="3"/>
        <v>260</v>
      </c>
      <c r="B261" s="19" t="s">
        <v>1114</v>
      </c>
      <c r="C261" s="21" t="s">
        <v>1115</v>
      </c>
      <c r="D261" s="21" t="s">
        <v>9</v>
      </c>
      <c r="E261" s="21" t="s">
        <v>12</v>
      </c>
      <c r="F261" s="21" t="s">
        <v>508</v>
      </c>
      <c r="G261" s="21" t="s">
        <v>1116</v>
      </c>
      <c r="H261" s="21" t="s">
        <v>1117</v>
      </c>
      <c r="I261" s="20" t="s">
        <v>35</v>
      </c>
      <c r="J261" s="20">
        <v>2017</v>
      </c>
      <c r="K261" s="20" t="s">
        <v>32</v>
      </c>
    </row>
    <row r="262" spans="1:11" ht="180.6" thickBot="1">
      <c r="A262" s="1">
        <f t="shared" si="3"/>
        <v>261</v>
      </c>
      <c r="B262" s="19" t="s">
        <v>1118</v>
      </c>
      <c r="C262" s="21" t="s">
        <v>1119</v>
      </c>
      <c r="D262" s="20" t="s">
        <v>9</v>
      </c>
      <c r="E262" s="21" t="s">
        <v>12</v>
      </c>
      <c r="F262" s="21" t="s">
        <v>557</v>
      </c>
      <c r="G262" s="21" t="s">
        <v>1120</v>
      </c>
      <c r="H262" s="21" t="s">
        <v>1121</v>
      </c>
      <c r="I262" s="20" t="s">
        <v>35</v>
      </c>
      <c r="J262" s="20">
        <v>2018</v>
      </c>
      <c r="K262" s="22" t="s">
        <v>31</v>
      </c>
    </row>
    <row r="263" spans="1:11" ht="135.6" thickBot="1">
      <c r="A263" s="1">
        <f t="shared" si="3"/>
        <v>262</v>
      </c>
      <c r="B263" s="19" t="s">
        <v>1122</v>
      </c>
      <c r="C263" s="23" t="s">
        <v>1123</v>
      </c>
      <c r="D263" s="21" t="s">
        <v>9</v>
      </c>
      <c r="E263" s="23" t="s">
        <v>1124</v>
      </c>
      <c r="F263" s="23" t="s">
        <v>1125</v>
      </c>
      <c r="G263" s="21" t="s">
        <v>1126</v>
      </c>
      <c r="H263" s="21" t="s">
        <v>1127</v>
      </c>
      <c r="I263" s="20" t="s">
        <v>35</v>
      </c>
      <c r="J263" s="20">
        <v>2014</v>
      </c>
      <c r="K263" s="22" t="s">
        <v>31</v>
      </c>
    </row>
    <row r="264" spans="1:11" ht="185.4" customHeight="1" thickBot="1">
      <c r="A264" s="1">
        <f t="shared" si="3"/>
        <v>263</v>
      </c>
      <c r="B264" s="19" t="s">
        <v>1128</v>
      </c>
      <c r="C264" s="21" t="s">
        <v>1129</v>
      </c>
      <c r="D264" s="21" t="s">
        <v>9</v>
      </c>
      <c r="E264" s="21" t="s">
        <v>12</v>
      </c>
      <c r="F264" s="21" t="s">
        <v>557</v>
      </c>
      <c r="G264" s="21" t="s">
        <v>1130</v>
      </c>
      <c r="H264" s="21" t="s">
        <v>1131</v>
      </c>
      <c r="I264" s="20" t="s">
        <v>16</v>
      </c>
      <c r="J264" s="20">
        <v>2020</v>
      </c>
      <c r="K264" s="22" t="s">
        <v>31</v>
      </c>
    </row>
    <row r="265" spans="1:11" ht="169.8" customHeight="1" thickBot="1">
      <c r="A265" s="1">
        <f t="shared" si="3"/>
        <v>264</v>
      </c>
      <c r="B265" s="19" t="s">
        <v>1132</v>
      </c>
      <c r="C265" s="23" t="s">
        <v>1133</v>
      </c>
      <c r="D265" s="21" t="s">
        <v>9</v>
      </c>
      <c r="E265" s="21" t="s">
        <v>12</v>
      </c>
      <c r="F265" s="23" t="s">
        <v>1134</v>
      </c>
      <c r="G265" s="21" t="s">
        <v>1135</v>
      </c>
      <c r="H265" s="21" t="s">
        <v>1136</v>
      </c>
      <c r="I265" s="20" t="s">
        <v>523</v>
      </c>
      <c r="J265" s="20">
        <v>2002</v>
      </c>
      <c r="K265" s="22" t="s">
        <v>31</v>
      </c>
    </row>
    <row r="266" spans="1:11" ht="223.8" customHeight="1" thickBot="1">
      <c r="A266" s="1">
        <f t="shared" si="3"/>
        <v>265</v>
      </c>
      <c r="B266" s="19" t="s">
        <v>1137</v>
      </c>
      <c r="C266" s="23" t="s">
        <v>1138</v>
      </c>
      <c r="D266" s="21" t="s">
        <v>571</v>
      </c>
      <c r="E266" s="21" t="s">
        <v>12</v>
      </c>
      <c r="F266" s="21" t="s">
        <v>1139</v>
      </c>
      <c r="G266" s="21" t="s">
        <v>1140</v>
      </c>
      <c r="H266" s="21" t="s">
        <v>1141</v>
      </c>
      <c r="I266" s="20" t="s">
        <v>16</v>
      </c>
      <c r="J266" s="20">
        <v>2003</v>
      </c>
      <c r="K266" s="20" t="s">
        <v>31</v>
      </c>
    </row>
    <row r="267" spans="1:11" ht="172.8" customHeight="1" thickBot="1">
      <c r="A267" s="1">
        <f t="shared" si="3"/>
        <v>266</v>
      </c>
      <c r="B267" s="19" t="s">
        <v>1142</v>
      </c>
      <c r="C267" s="21" t="s">
        <v>1143</v>
      </c>
      <c r="D267" s="21" t="s">
        <v>64</v>
      </c>
      <c r="E267" s="21" t="s">
        <v>12</v>
      </c>
      <c r="F267" s="21" t="s">
        <v>1144</v>
      </c>
      <c r="G267" s="21" t="s">
        <v>1145</v>
      </c>
      <c r="H267" s="21" t="s">
        <v>1146</v>
      </c>
      <c r="I267" s="20" t="s">
        <v>35</v>
      </c>
      <c r="J267" s="20">
        <v>2008</v>
      </c>
      <c r="K267" s="22" t="s">
        <v>31</v>
      </c>
    </row>
    <row r="268" spans="1:11" ht="195.6" thickBot="1">
      <c r="A268" s="1">
        <f t="shared" si="3"/>
        <v>267</v>
      </c>
      <c r="B268" s="19" t="s">
        <v>1147</v>
      </c>
      <c r="C268" s="21" t="s">
        <v>1148</v>
      </c>
      <c r="D268" s="20" t="s">
        <v>9</v>
      </c>
      <c r="E268" s="21" t="s">
        <v>12</v>
      </c>
      <c r="F268" s="21" t="s">
        <v>1149</v>
      </c>
      <c r="G268" s="21" t="s">
        <v>1150</v>
      </c>
      <c r="H268" s="21" t="s">
        <v>1151</v>
      </c>
      <c r="I268" s="20" t="s">
        <v>35</v>
      </c>
      <c r="J268" s="20">
        <v>2014</v>
      </c>
      <c r="K268" s="22" t="s">
        <v>31</v>
      </c>
    </row>
    <row r="269" spans="1:11" ht="189.6" customHeight="1" thickBot="1">
      <c r="A269" s="1">
        <f t="shared" si="3"/>
        <v>268</v>
      </c>
      <c r="B269" s="19" t="s">
        <v>1152</v>
      </c>
      <c r="C269" s="21" t="s">
        <v>1153</v>
      </c>
      <c r="D269" s="21" t="s">
        <v>145</v>
      </c>
      <c r="E269" s="21" t="s">
        <v>12</v>
      </c>
      <c r="F269" s="21" t="s">
        <v>746</v>
      </c>
      <c r="G269" s="20" t="s">
        <v>1154</v>
      </c>
      <c r="H269" s="20" t="s">
        <v>1155</v>
      </c>
      <c r="I269" s="22"/>
      <c r="J269" s="20">
        <v>2016</v>
      </c>
      <c r="K269" s="22" t="s">
        <v>31</v>
      </c>
    </row>
    <row r="270" spans="1:11" ht="190.2" customHeight="1" thickBot="1">
      <c r="A270" s="1">
        <f t="shared" si="3"/>
        <v>269</v>
      </c>
      <c r="B270" s="19" t="s">
        <v>1156</v>
      </c>
      <c r="C270" s="21" t="s">
        <v>733</v>
      </c>
      <c r="D270" s="21" t="s">
        <v>206</v>
      </c>
      <c r="E270" s="21" t="s">
        <v>12</v>
      </c>
      <c r="F270" s="21" t="s">
        <v>648</v>
      </c>
      <c r="G270" s="21" t="s">
        <v>1157</v>
      </c>
      <c r="H270" s="21" t="s">
        <v>734</v>
      </c>
      <c r="I270" s="20" t="s">
        <v>35</v>
      </c>
      <c r="J270" s="20">
        <v>2010</v>
      </c>
      <c r="K270" s="22" t="s">
        <v>31</v>
      </c>
    </row>
    <row r="271" spans="1:11" ht="180.6" thickBot="1">
      <c r="A271" s="1">
        <f t="shared" si="3"/>
        <v>270</v>
      </c>
      <c r="B271" s="19" t="s">
        <v>1158</v>
      </c>
      <c r="C271" s="21" t="s">
        <v>665</v>
      </c>
      <c r="D271" s="21" t="s">
        <v>9</v>
      </c>
      <c r="E271" s="21" t="s">
        <v>12</v>
      </c>
      <c r="F271" s="21" t="s">
        <v>746</v>
      </c>
      <c r="G271" s="20" t="s">
        <v>1159</v>
      </c>
      <c r="H271" s="20" t="s">
        <v>1160</v>
      </c>
      <c r="I271" s="20" t="s">
        <v>16</v>
      </c>
      <c r="J271" s="20">
        <v>2003</v>
      </c>
      <c r="K271" s="25" t="s">
        <v>82</v>
      </c>
    </row>
    <row r="272" spans="1:11" ht="150.6" thickBot="1">
      <c r="A272" s="1">
        <f t="shared" si="3"/>
        <v>271</v>
      </c>
      <c r="B272" s="19" t="s">
        <v>1161</v>
      </c>
      <c r="C272" s="21" t="s">
        <v>1162</v>
      </c>
      <c r="D272" s="21" t="s">
        <v>72</v>
      </c>
      <c r="E272" s="21" t="s">
        <v>12</v>
      </c>
      <c r="F272" s="21" t="s">
        <v>508</v>
      </c>
      <c r="G272" s="20" t="s">
        <v>1163</v>
      </c>
      <c r="H272" s="21" t="s">
        <v>1164</v>
      </c>
      <c r="I272" s="20" t="s">
        <v>35</v>
      </c>
      <c r="J272" s="20">
        <v>2012</v>
      </c>
      <c r="K272" s="22" t="s">
        <v>31</v>
      </c>
    </row>
    <row r="273" spans="1:22" ht="187.8" customHeight="1" thickBot="1">
      <c r="A273" s="1">
        <f t="shared" si="3"/>
        <v>272</v>
      </c>
      <c r="B273" s="19" t="s">
        <v>1165</v>
      </c>
      <c r="C273" s="23" t="s">
        <v>1166</v>
      </c>
      <c r="D273" s="20" t="s">
        <v>9</v>
      </c>
      <c r="E273" s="21" t="s">
        <v>12</v>
      </c>
      <c r="F273" s="21" t="s">
        <v>508</v>
      </c>
      <c r="G273" s="20" t="s">
        <v>1167</v>
      </c>
      <c r="H273" s="21" t="s">
        <v>1168</v>
      </c>
      <c r="I273" s="20" t="s">
        <v>35</v>
      </c>
      <c r="J273" s="20">
        <v>2009</v>
      </c>
      <c r="K273" s="22" t="s">
        <v>31</v>
      </c>
    </row>
    <row r="274" spans="1:22" ht="180.6" thickBot="1">
      <c r="A274" s="1">
        <f t="shared" si="3"/>
        <v>273</v>
      </c>
      <c r="B274" s="19" t="s">
        <v>1169</v>
      </c>
      <c r="C274" s="21" t="s">
        <v>1170</v>
      </c>
      <c r="D274" s="20" t="s">
        <v>9</v>
      </c>
      <c r="E274" s="21" t="s">
        <v>12</v>
      </c>
      <c r="F274" s="21" t="s">
        <v>1171</v>
      </c>
      <c r="G274" s="20" t="s">
        <v>1172</v>
      </c>
      <c r="H274" s="20" t="s">
        <v>1173</v>
      </c>
      <c r="I274" s="20" t="s">
        <v>35</v>
      </c>
      <c r="J274" s="20">
        <v>2007</v>
      </c>
      <c r="K274" s="22" t="s">
        <v>31</v>
      </c>
    </row>
    <row r="275" spans="1:22" ht="180.6" thickBot="1">
      <c r="A275" s="1">
        <f t="shared" si="3"/>
        <v>274</v>
      </c>
      <c r="B275" s="19" t="s">
        <v>1174</v>
      </c>
      <c r="C275" s="21" t="s">
        <v>1175</v>
      </c>
      <c r="D275" s="20" t="s">
        <v>9</v>
      </c>
      <c r="E275" s="21" t="s">
        <v>12</v>
      </c>
      <c r="F275" s="21" t="s">
        <v>1176</v>
      </c>
      <c r="G275" s="20" t="s">
        <v>1177</v>
      </c>
      <c r="H275" s="20" t="s">
        <v>1178</v>
      </c>
      <c r="I275" s="20" t="s">
        <v>35</v>
      </c>
      <c r="J275" s="20">
        <v>2014</v>
      </c>
      <c r="K275" s="22" t="s">
        <v>31</v>
      </c>
    </row>
    <row r="276" spans="1:22" ht="154.80000000000001" customHeight="1" thickBot="1">
      <c r="A276" s="1">
        <f t="shared" si="3"/>
        <v>275</v>
      </c>
      <c r="B276" s="19" t="s">
        <v>1179</v>
      </c>
      <c r="C276" s="21" t="s">
        <v>590</v>
      </c>
      <c r="D276" s="20" t="s">
        <v>206</v>
      </c>
      <c r="E276" s="21" t="s">
        <v>12</v>
      </c>
      <c r="F276" s="21" t="s">
        <v>513</v>
      </c>
      <c r="G276" s="21" t="s">
        <v>1180</v>
      </c>
      <c r="H276" s="21" t="s">
        <v>1181</v>
      </c>
      <c r="I276" s="20" t="s">
        <v>16</v>
      </c>
      <c r="J276" s="20">
        <v>2007</v>
      </c>
      <c r="K276" s="22" t="s">
        <v>31</v>
      </c>
    </row>
    <row r="277" spans="1:22" ht="206.4" customHeight="1" thickBot="1">
      <c r="A277" s="1">
        <f t="shared" si="3"/>
        <v>276</v>
      </c>
      <c r="B277" s="19" t="s">
        <v>1182</v>
      </c>
      <c r="C277" s="21" t="s">
        <v>1183</v>
      </c>
      <c r="D277" s="21" t="s">
        <v>72</v>
      </c>
      <c r="E277" s="21" t="s">
        <v>12</v>
      </c>
      <c r="F277" s="21" t="s">
        <v>1184</v>
      </c>
      <c r="G277" s="20" t="s">
        <v>1185</v>
      </c>
      <c r="H277" s="20" t="s">
        <v>1186</v>
      </c>
      <c r="I277" s="20" t="s">
        <v>35</v>
      </c>
      <c r="J277" s="20">
        <v>2024</v>
      </c>
      <c r="K277" s="22" t="s">
        <v>31</v>
      </c>
    </row>
    <row r="278" spans="1:22" ht="184.8" customHeight="1" thickBot="1">
      <c r="A278" s="1">
        <f t="shared" ref="A278:A341" si="4">A277+1</f>
        <v>277</v>
      </c>
      <c r="B278" s="19" t="s">
        <v>1187</v>
      </c>
      <c r="C278" s="21" t="s">
        <v>796</v>
      </c>
      <c r="D278" s="20" t="s">
        <v>9</v>
      </c>
      <c r="E278" s="21" t="s">
        <v>12</v>
      </c>
      <c r="F278" s="21" t="s">
        <v>1188</v>
      </c>
      <c r="G278" s="20" t="s">
        <v>1189</v>
      </c>
      <c r="H278" s="20" t="s">
        <v>1190</v>
      </c>
      <c r="I278" s="20" t="s">
        <v>35</v>
      </c>
      <c r="J278" s="20">
        <v>2015</v>
      </c>
      <c r="K278" s="22" t="s">
        <v>31</v>
      </c>
    </row>
    <row r="279" spans="1:22" ht="219" customHeight="1" thickBot="1">
      <c r="A279" s="1">
        <f t="shared" si="4"/>
        <v>278</v>
      </c>
      <c r="B279" s="19" t="s">
        <v>1191</v>
      </c>
      <c r="C279" s="21" t="s">
        <v>398</v>
      </c>
      <c r="D279" s="20" t="s">
        <v>9</v>
      </c>
      <c r="E279" s="21" t="s">
        <v>12</v>
      </c>
      <c r="F279" s="21" t="s">
        <v>692</v>
      </c>
      <c r="G279" s="21" t="s">
        <v>1192</v>
      </c>
      <c r="H279" s="21" t="s">
        <v>1193</v>
      </c>
      <c r="I279" s="20" t="s">
        <v>35</v>
      </c>
      <c r="J279" s="20">
        <v>2011</v>
      </c>
      <c r="K279" s="22" t="s">
        <v>31</v>
      </c>
    </row>
    <row r="280" spans="1:22" ht="192.6" customHeight="1" thickBot="1">
      <c r="A280" s="1">
        <f t="shared" si="4"/>
        <v>279</v>
      </c>
      <c r="B280" s="19" t="s">
        <v>1194</v>
      </c>
      <c r="C280" s="21" t="s">
        <v>1195</v>
      </c>
      <c r="D280" s="21" t="s">
        <v>206</v>
      </c>
      <c r="E280" s="21" t="s">
        <v>12</v>
      </c>
      <c r="F280" s="21" t="s">
        <v>1196</v>
      </c>
      <c r="G280" s="21" t="s">
        <v>1197</v>
      </c>
      <c r="H280" s="21" t="s">
        <v>1198</v>
      </c>
      <c r="I280" s="20" t="s">
        <v>35</v>
      </c>
      <c r="J280" s="20">
        <v>2010</v>
      </c>
      <c r="K280" s="22" t="s">
        <v>31</v>
      </c>
    </row>
    <row r="281" spans="1:22" ht="204.6" customHeight="1" thickBot="1">
      <c r="A281" s="1">
        <f t="shared" si="4"/>
        <v>280</v>
      </c>
      <c r="B281" s="19" t="s">
        <v>1199</v>
      </c>
      <c r="C281" s="21" t="s">
        <v>723</v>
      </c>
      <c r="D281" s="20" t="s">
        <v>9</v>
      </c>
      <c r="E281" s="21" t="s">
        <v>12</v>
      </c>
      <c r="F281" s="21" t="s">
        <v>657</v>
      </c>
      <c r="G281" s="21" t="s">
        <v>1200</v>
      </c>
      <c r="H281" s="21" t="s">
        <v>725</v>
      </c>
      <c r="I281" s="20" t="s">
        <v>35</v>
      </c>
      <c r="J281" s="20">
        <v>2007</v>
      </c>
      <c r="K281" s="22" t="s">
        <v>31</v>
      </c>
    </row>
    <row r="282" spans="1:22" ht="165.6" thickBot="1">
      <c r="A282" s="1">
        <f t="shared" si="4"/>
        <v>281</v>
      </c>
      <c r="B282" s="19" t="s">
        <v>1201</v>
      </c>
      <c r="C282" s="21" t="s">
        <v>906</v>
      </c>
      <c r="D282" s="20" t="s">
        <v>206</v>
      </c>
      <c r="E282" s="21" t="s">
        <v>12</v>
      </c>
      <c r="F282" s="21" t="s">
        <v>572</v>
      </c>
      <c r="G282" s="21" t="s">
        <v>1202</v>
      </c>
      <c r="H282" s="21" t="s">
        <v>1203</v>
      </c>
      <c r="I282" s="20" t="s">
        <v>35</v>
      </c>
      <c r="J282" s="20">
        <v>2007</v>
      </c>
      <c r="K282" s="22" t="s">
        <v>31</v>
      </c>
    </row>
    <row r="283" spans="1:22" ht="207.6" customHeight="1" thickBot="1">
      <c r="A283" s="1">
        <f t="shared" si="4"/>
        <v>282</v>
      </c>
      <c r="B283" s="19" t="s">
        <v>1204</v>
      </c>
      <c r="C283" s="21" t="s">
        <v>810</v>
      </c>
      <c r="D283" s="20" t="s">
        <v>9</v>
      </c>
      <c r="E283" s="21" t="s">
        <v>12</v>
      </c>
      <c r="F283" s="21" t="s">
        <v>572</v>
      </c>
      <c r="G283" s="20" t="s">
        <v>1205</v>
      </c>
      <c r="H283" s="21" t="s">
        <v>1206</v>
      </c>
      <c r="I283" s="20" t="s">
        <v>16</v>
      </c>
      <c r="J283" s="20">
        <v>2005</v>
      </c>
      <c r="K283" s="22" t="s">
        <v>31</v>
      </c>
    </row>
    <row r="284" spans="1:22" ht="211.8" customHeight="1" thickBot="1">
      <c r="A284" s="1">
        <f t="shared" si="4"/>
        <v>283</v>
      </c>
      <c r="B284" s="19" t="s">
        <v>1207</v>
      </c>
      <c r="C284" s="21" t="s">
        <v>1208</v>
      </c>
      <c r="D284" s="21" t="s">
        <v>145</v>
      </c>
      <c r="E284" s="21" t="s">
        <v>12</v>
      </c>
      <c r="F284" s="21" t="s">
        <v>534</v>
      </c>
      <c r="G284" s="20" t="s">
        <v>1209</v>
      </c>
      <c r="H284" s="21" t="s">
        <v>1210</v>
      </c>
      <c r="I284" s="22"/>
      <c r="J284" s="20">
        <v>2010</v>
      </c>
      <c r="K284" s="22" t="s">
        <v>31</v>
      </c>
      <c r="V284" s="79"/>
    </row>
    <row r="285" spans="1:22" ht="186" customHeight="1" thickBot="1">
      <c r="A285" s="1">
        <f t="shared" si="4"/>
        <v>284</v>
      </c>
      <c r="B285" s="19" t="s">
        <v>1211</v>
      </c>
      <c r="C285" s="21" t="s">
        <v>1212</v>
      </c>
      <c r="D285" s="20" t="s">
        <v>9</v>
      </c>
      <c r="E285" s="21" t="s">
        <v>12</v>
      </c>
      <c r="F285" s="21" t="s">
        <v>539</v>
      </c>
      <c r="G285" s="20" t="s">
        <v>1213</v>
      </c>
      <c r="H285" s="21" t="s">
        <v>1214</v>
      </c>
      <c r="I285" s="20" t="s">
        <v>35</v>
      </c>
      <c r="J285" s="20">
        <v>2022</v>
      </c>
      <c r="K285" s="22" t="s">
        <v>31</v>
      </c>
    </row>
    <row r="286" spans="1:22" ht="201" customHeight="1" thickBot="1">
      <c r="A286" s="1">
        <f t="shared" si="4"/>
        <v>285</v>
      </c>
      <c r="B286" s="19" t="s">
        <v>1215</v>
      </c>
      <c r="C286" s="21" t="s">
        <v>398</v>
      </c>
      <c r="D286" s="20" t="s">
        <v>9</v>
      </c>
      <c r="E286" s="21" t="s">
        <v>12</v>
      </c>
      <c r="F286" s="21" t="s">
        <v>754</v>
      </c>
      <c r="G286" s="21" t="s">
        <v>1216</v>
      </c>
      <c r="H286" s="21" t="s">
        <v>1217</v>
      </c>
      <c r="I286" s="20" t="s">
        <v>35</v>
      </c>
      <c r="J286" s="20">
        <v>2015</v>
      </c>
      <c r="K286" s="22" t="s">
        <v>31</v>
      </c>
    </row>
    <row r="287" spans="1:22" ht="218.4" customHeight="1" thickBot="1">
      <c r="A287" s="1">
        <f t="shared" si="4"/>
        <v>286</v>
      </c>
      <c r="B287" s="19" t="s">
        <v>1218</v>
      </c>
      <c r="C287" s="21" t="s">
        <v>1219</v>
      </c>
      <c r="D287" s="20" t="s">
        <v>9</v>
      </c>
      <c r="E287" s="21" t="s">
        <v>12</v>
      </c>
      <c r="F287" s="21" t="s">
        <v>601</v>
      </c>
      <c r="G287" s="20" t="s">
        <v>1220</v>
      </c>
      <c r="H287" s="20" t="s">
        <v>1221</v>
      </c>
      <c r="I287" s="20" t="s">
        <v>35</v>
      </c>
      <c r="J287" s="20">
        <v>2024</v>
      </c>
      <c r="K287" s="22" t="s">
        <v>31</v>
      </c>
    </row>
    <row r="288" spans="1:22" ht="172.8" customHeight="1" thickBot="1">
      <c r="A288" s="1">
        <f t="shared" si="4"/>
        <v>287</v>
      </c>
      <c r="B288" s="19" t="s">
        <v>1222</v>
      </c>
      <c r="C288" s="21" t="s">
        <v>590</v>
      </c>
      <c r="D288" s="20" t="s">
        <v>9</v>
      </c>
      <c r="E288" s="21" t="s">
        <v>12</v>
      </c>
      <c r="F288" s="21" t="s">
        <v>534</v>
      </c>
      <c r="G288" s="20" t="s">
        <v>1223</v>
      </c>
      <c r="H288" s="20" t="s">
        <v>1224</v>
      </c>
      <c r="I288" s="20" t="s">
        <v>16</v>
      </c>
      <c r="J288" s="20">
        <v>2007</v>
      </c>
      <c r="K288" s="22" t="s">
        <v>31</v>
      </c>
    </row>
    <row r="289" spans="1:28" ht="189" customHeight="1" thickBot="1">
      <c r="A289" s="1">
        <f t="shared" si="4"/>
        <v>288</v>
      </c>
      <c r="B289" s="19" t="s">
        <v>1225</v>
      </c>
      <c r="C289" s="21" t="s">
        <v>696</v>
      </c>
      <c r="D289" s="21" t="s">
        <v>72</v>
      </c>
      <c r="E289" s="21" t="s">
        <v>12</v>
      </c>
      <c r="F289" s="21" t="s">
        <v>572</v>
      </c>
      <c r="G289" s="21" t="s">
        <v>1226</v>
      </c>
      <c r="H289" s="21" t="s">
        <v>1227</v>
      </c>
      <c r="I289" s="20" t="s">
        <v>35</v>
      </c>
      <c r="J289" s="20">
        <v>2024</v>
      </c>
      <c r="K289" s="22" t="s">
        <v>31</v>
      </c>
    </row>
    <row r="290" spans="1:28" ht="180.6" thickBot="1">
      <c r="A290" s="1">
        <f t="shared" si="4"/>
        <v>289</v>
      </c>
      <c r="B290" s="19" t="s">
        <v>1228</v>
      </c>
      <c r="C290" s="21" t="s">
        <v>1229</v>
      </c>
      <c r="D290" s="21" t="s">
        <v>72</v>
      </c>
      <c r="E290" s="21" t="s">
        <v>12</v>
      </c>
      <c r="F290" s="21" t="s">
        <v>508</v>
      </c>
      <c r="G290" s="20" t="s">
        <v>1230</v>
      </c>
      <c r="H290" s="20" t="s">
        <v>1231</v>
      </c>
      <c r="I290" s="20" t="s">
        <v>35</v>
      </c>
      <c r="J290" s="20">
        <v>2010</v>
      </c>
      <c r="K290" s="22" t="s">
        <v>31</v>
      </c>
    </row>
    <row r="291" spans="1:28" ht="174" customHeight="1" thickBot="1">
      <c r="A291" s="1">
        <f t="shared" si="4"/>
        <v>290</v>
      </c>
      <c r="B291" s="19" t="s">
        <v>1232</v>
      </c>
      <c r="C291" s="21" t="s">
        <v>796</v>
      </c>
      <c r="D291" s="20" t="s">
        <v>9</v>
      </c>
      <c r="E291" s="21" t="s">
        <v>12</v>
      </c>
      <c r="F291" s="21" t="s">
        <v>1233</v>
      </c>
      <c r="G291" s="21" t="s">
        <v>1234</v>
      </c>
      <c r="H291" s="21" t="s">
        <v>1235</v>
      </c>
      <c r="I291" s="20" t="s">
        <v>35</v>
      </c>
      <c r="J291" s="20">
        <v>2018</v>
      </c>
      <c r="K291" s="22" t="s">
        <v>31</v>
      </c>
    </row>
    <row r="292" spans="1:28" ht="218.4" customHeight="1" thickBot="1">
      <c r="A292" s="1">
        <f t="shared" si="4"/>
        <v>291</v>
      </c>
      <c r="B292" s="19" t="s">
        <v>1236</v>
      </c>
      <c r="C292" s="21" t="s">
        <v>1237</v>
      </c>
      <c r="D292" s="20" t="s">
        <v>206</v>
      </c>
      <c r="E292" s="21" t="s">
        <v>12</v>
      </c>
      <c r="F292" s="21" t="s">
        <v>557</v>
      </c>
      <c r="G292" s="21" t="s">
        <v>1238</v>
      </c>
      <c r="H292" s="21" t="s">
        <v>1239</v>
      </c>
      <c r="I292" s="20" t="s">
        <v>35</v>
      </c>
      <c r="J292" s="20">
        <v>2015</v>
      </c>
      <c r="K292" s="22" t="s">
        <v>31</v>
      </c>
    </row>
    <row r="293" spans="1:28" ht="184.2" customHeight="1" thickBot="1">
      <c r="A293" s="1">
        <f t="shared" si="4"/>
        <v>292</v>
      </c>
      <c r="B293" s="19" t="s">
        <v>1240</v>
      </c>
      <c r="C293" s="21" t="s">
        <v>398</v>
      </c>
      <c r="D293" s="20" t="s">
        <v>9</v>
      </c>
      <c r="E293" s="21" t="s">
        <v>12</v>
      </c>
      <c r="F293" s="21" t="s">
        <v>692</v>
      </c>
      <c r="G293" s="21" t="s">
        <v>1241</v>
      </c>
      <c r="H293" s="21" t="s">
        <v>1242</v>
      </c>
      <c r="I293" s="20" t="s">
        <v>35</v>
      </c>
      <c r="J293" s="20">
        <v>2017</v>
      </c>
      <c r="K293" s="22" t="s">
        <v>31</v>
      </c>
    </row>
    <row r="294" spans="1:28" ht="187.2" customHeight="1" thickBot="1">
      <c r="A294" s="1">
        <f t="shared" si="4"/>
        <v>293</v>
      </c>
      <c r="B294" s="19" t="s">
        <v>1243</v>
      </c>
      <c r="C294" s="21" t="s">
        <v>1244</v>
      </c>
      <c r="D294" s="21" t="s">
        <v>206</v>
      </c>
      <c r="E294" s="21" t="s">
        <v>12</v>
      </c>
      <c r="F294" s="21" t="s">
        <v>539</v>
      </c>
      <c r="G294" s="21" t="s">
        <v>1245</v>
      </c>
      <c r="H294" s="21" t="s">
        <v>694</v>
      </c>
      <c r="I294" s="20" t="s">
        <v>35</v>
      </c>
      <c r="J294" s="20">
        <v>2009</v>
      </c>
      <c r="K294" s="22" t="s">
        <v>31</v>
      </c>
    </row>
    <row r="295" spans="1:28" ht="180.6" thickBot="1">
      <c r="A295" s="1">
        <f t="shared" si="4"/>
        <v>294</v>
      </c>
      <c r="B295" s="19" t="s">
        <v>1246</v>
      </c>
      <c r="C295" s="21" t="s">
        <v>398</v>
      </c>
      <c r="D295" s="21" t="s">
        <v>571</v>
      </c>
      <c r="E295" s="21" t="s">
        <v>12</v>
      </c>
      <c r="F295" s="21" t="s">
        <v>1247</v>
      </c>
      <c r="G295" s="20" t="s">
        <v>1248</v>
      </c>
      <c r="H295" s="20" t="s">
        <v>1249</v>
      </c>
      <c r="I295" s="20" t="s">
        <v>35</v>
      </c>
      <c r="J295" s="20">
        <v>2009</v>
      </c>
      <c r="K295" s="22" t="s">
        <v>31</v>
      </c>
    </row>
    <row r="296" spans="1:28" ht="165.6" thickBot="1">
      <c r="A296" s="1">
        <f t="shared" si="4"/>
        <v>295</v>
      </c>
      <c r="B296" s="19" t="s">
        <v>1250</v>
      </c>
      <c r="C296" s="21" t="s">
        <v>1251</v>
      </c>
      <c r="D296" s="23" t="s">
        <v>145</v>
      </c>
      <c r="E296" s="21" t="s">
        <v>12</v>
      </c>
      <c r="F296" s="21" t="s">
        <v>657</v>
      </c>
      <c r="G296" s="21" t="s">
        <v>1252</v>
      </c>
      <c r="H296" s="21" t="s">
        <v>1253</v>
      </c>
      <c r="I296" s="22"/>
      <c r="J296" s="20">
        <v>2012</v>
      </c>
      <c r="K296" s="22" t="s">
        <v>31</v>
      </c>
    </row>
    <row r="297" spans="1:28" ht="150.6" thickBot="1">
      <c r="A297" s="1">
        <f t="shared" si="4"/>
        <v>296</v>
      </c>
      <c r="B297" s="19" t="s">
        <v>1254</v>
      </c>
      <c r="C297" s="21" t="s">
        <v>1255</v>
      </c>
      <c r="D297" s="23" t="s">
        <v>145</v>
      </c>
      <c r="E297" s="21" t="s">
        <v>12</v>
      </c>
      <c r="F297" s="21" t="s">
        <v>1184</v>
      </c>
      <c r="G297" s="21" t="s">
        <v>1256</v>
      </c>
      <c r="H297" s="21" t="s">
        <v>1257</v>
      </c>
      <c r="I297" s="22"/>
      <c r="J297" s="20">
        <v>2013</v>
      </c>
      <c r="K297" s="25" t="s">
        <v>82</v>
      </c>
    </row>
    <row r="298" spans="1:28" ht="165.6" thickBot="1">
      <c r="A298" s="1">
        <f t="shared" si="4"/>
        <v>297</v>
      </c>
      <c r="B298" s="19" t="s">
        <v>1258</v>
      </c>
      <c r="C298" s="21" t="s">
        <v>1259</v>
      </c>
      <c r="D298" s="20" t="s">
        <v>9</v>
      </c>
      <c r="E298" s="21" t="s">
        <v>12</v>
      </c>
      <c r="F298" s="21" t="s">
        <v>539</v>
      </c>
      <c r="G298" s="20" t="s">
        <v>1260</v>
      </c>
      <c r="H298" s="20" t="s">
        <v>1261</v>
      </c>
      <c r="I298" s="20" t="s">
        <v>35</v>
      </c>
      <c r="J298" s="20">
        <v>2007</v>
      </c>
      <c r="K298" s="22" t="s">
        <v>31</v>
      </c>
    </row>
    <row r="299" spans="1:28" ht="211.8" customHeight="1" thickBot="1">
      <c r="A299" s="1">
        <f t="shared" si="4"/>
        <v>298</v>
      </c>
      <c r="B299" s="19" t="s">
        <v>1262</v>
      </c>
      <c r="C299" s="21" t="s">
        <v>1263</v>
      </c>
      <c r="D299" s="20" t="s">
        <v>9</v>
      </c>
      <c r="E299" s="21" t="s">
        <v>12</v>
      </c>
      <c r="F299" s="21" t="s">
        <v>746</v>
      </c>
      <c r="G299" s="21" t="s">
        <v>1264</v>
      </c>
      <c r="H299" s="21" t="s">
        <v>1265</v>
      </c>
      <c r="I299" s="20" t="s">
        <v>35</v>
      </c>
      <c r="J299" s="20">
        <v>2011</v>
      </c>
      <c r="K299" s="22" t="s">
        <v>31</v>
      </c>
    </row>
    <row r="300" spans="1:28" ht="194.4" customHeight="1" thickBot="1">
      <c r="A300" s="1">
        <f t="shared" si="4"/>
        <v>299</v>
      </c>
      <c r="B300" s="19" t="s">
        <v>1266</v>
      </c>
      <c r="C300" s="21" t="s">
        <v>398</v>
      </c>
      <c r="D300" s="20" t="s">
        <v>9</v>
      </c>
      <c r="E300" s="21" t="s">
        <v>12</v>
      </c>
      <c r="F300" s="21" t="s">
        <v>534</v>
      </c>
      <c r="G300" s="21" t="s">
        <v>1267</v>
      </c>
      <c r="H300" s="21" t="s">
        <v>1268</v>
      </c>
      <c r="I300" s="20" t="s">
        <v>35</v>
      </c>
      <c r="J300" s="20">
        <v>2017</v>
      </c>
      <c r="K300" s="22" t="s">
        <v>31</v>
      </c>
    </row>
    <row r="301" spans="1:28" ht="230.4" customHeight="1" thickBot="1">
      <c r="A301" s="1">
        <f t="shared" si="4"/>
        <v>300</v>
      </c>
      <c r="B301" s="19" t="s">
        <v>1269</v>
      </c>
      <c r="C301" s="21" t="s">
        <v>1110</v>
      </c>
      <c r="D301" s="20" t="s">
        <v>9</v>
      </c>
      <c r="E301" s="21" t="s">
        <v>12</v>
      </c>
      <c r="F301" s="21" t="s">
        <v>1111</v>
      </c>
      <c r="G301" s="20" t="s">
        <v>1270</v>
      </c>
      <c r="H301" s="20" t="s">
        <v>1271</v>
      </c>
      <c r="I301" s="20" t="s">
        <v>35</v>
      </c>
      <c r="J301" s="20">
        <v>2023</v>
      </c>
      <c r="K301" s="22" t="s">
        <v>31</v>
      </c>
    </row>
    <row r="302" spans="1:28" ht="210.6" customHeight="1" thickBot="1">
      <c r="A302" s="1">
        <f t="shared" si="4"/>
        <v>301</v>
      </c>
      <c r="B302" s="19" t="s">
        <v>1272</v>
      </c>
      <c r="C302" s="21" t="s">
        <v>398</v>
      </c>
      <c r="D302" s="21" t="s">
        <v>145</v>
      </c>
      <c r="E302" s="21" t="s">
        <v>12</v>
      </c>
      <c r="F302" s="21" t="s">
        <v>539</v>
      </c>
      <c r="G302" s="21" t="s">
        <v>1273</v>
      </c>
      <c r="H302" s="21" t="s">
        <v>1274</v>
      </c>
      <c r="I302" s="22"/>
      <c r="J302" s="20">
        <v>2009</v>
      </c>
      <c r="K302" s="22" t="s">
        <v>31</v>
      </c>
    </row>
    <row r="303" spans="1:28" ht="220.8" customHeight="1" thickBot="1">
      <c r="A303" s="1">
        <f t="shared" si="4"/>
        <v>302</v>
      </c>
      <c r="B303" s="19" t="s">
        <v>1275</v>
      </c>
      <c r="C303" s="21" t="s">
        <v>1276</v>
      </c>
      <c r="D303" s="20" t="s">
        <v>9</v>
      </c>
      <c r="E303" s="21" t="s">
        <v>12</v>
      </c>
      <c r="F303" s="21" t="s">
        <v>1277</v>
      </c>
      <c r="G303" s="21" t="s">
        <v>1278</v>
      </c>
      <c r="H303" s="21" t="s">
        <v>1279</v>
      </c>
      <c r="I303" s="20" t="s">
        <v>16</v>
      </c>
      <c r="J303" s="20">
        <v>2015</v>
      </c>
      <c r="K303" s="22" t="s">
        <v>31</v>
      </c>
    </row>
    <row r="304" spans="1:28" ht="189.6" customHeight="1" thickBot="1">
      <c r="A304" s="1">
        <f t="shared" si="4"/>
        <v>303</v>
      </c>
      <c r="B304" s="19" t="s">
        <v>1280</v>
      </c>
      <c r="C304" s="21" t="s">
        <v>796</v>
      </c>
      <c r="D304" s="20" t="s">
        <v>9</v>
      </c>
      <c r="E304" s="21" t="s">
        <v>12</v>
      </c>
      <c r="F304" s="21" t="s">
        <v>692</v>
      </c>
      <c r="G304" s="20" t="s">
        <v>1281</v>
      </c>
      <c r="H304" s="20" t="s">
        <v>1282</v>
      </c>
      <c r="I304" s="20" t="s">
        <v>35</v>
      </c>
      <c r="J304" s="20">
        <v>2007</v>
      </c>
      <c r="K304" s="22" t="s">
        <v>31</v>
      </c>
      <c r="S304" s="83"/>
      <c r="T304" s="83"/>
      <c r="U304" s="83"/>
      <c r="V304" s="83"/>
      <c r="W304" s="83"/>
      <c r="X304" s="83"/>
      <c r="Y304" s="83"/>
      <c r="Z304" s="83"/>
      <c r="AA304" s="83"/>
      <c r="AB304" s="83"/>
    </row>
    <row r="305" spans="1:11" ht="150.6" thickBot="1">
      <c r="A305" s="1">
        <f t="shared" si="4"/>
        <v>304</v>
      </c>
      <c r="B305" s="19" t="s">
        <v>1283</v>
      </c>
      <c r="C305" s="21" t="s">
        <v>1284</v>
      </c>
      <c r="D305" s="21" t="s">
        <v>72</v>
      </c>
      <c r="E305" s="21" t="s">
        <v>12</v>
      </c>
      <c r="F305" s="21" t="s">
        <v>1285</v>
      </c>
      <c r="G305" s="20" t="s">
        <v>1286</v>
      </c>
      <c r="H305" s="21" t="s">
        <v>1287</v>
      </c>
      <c r="I305" s="20" t="s">
        <v>523</v>
      </c>
      <c r="J305" s="20">
        <v>2012</v>
      </c>
      <c r="K305" s="22" t="s">
        <v>31</v>
      </c>
    </row>
    <row r="306" spans="1:11" ht="172.2" customHeight="1" thickBot="1">
      <c r="A306" s="1">
        <f t="shared" si="4"/>
        <v>305</v>
      </c>
      <c r="B306" s="19" t="s">
        <v>1288</v>
      </c>
      <c r="C306" s="21" t="s">
        <v>1289</v>
      </c>
      <c r="D306" s="21" t="s">
        <v>72</v>
      </c>
      <c r="E306" s="21" t="s">
        <v>12</v>
      </c>
      <c r="F306" s="21" t="s">
        <v>922</v>
      </c>
      <c r="G306" s="20" t="s">
        <v>1290</v>
      </c>
      <c r="H306" s="21" t="s">
        <v>1291</v>
      </c>
      <c r="I306" s="20" t="s">
        <v>35</v>
      </c>
      <c r="J306" s="20">
        <v>2022</v>
      </c>
      <c r="K306" s="22" t="s">
        <v>31</v>
      </c>
    </row>
    <row r="307" spans="1:11" ht="228" customHeight="1" thickBot="1">
      <c r="A307" s="1">
        <f t="shared" si="4"/>
        <v>306</v>
      </c>
      <c r="B307" s="19" t="s">
        <v>1292</v>
      </c>
      <c r="C307" s="21" t="s">
        <v>1293</v>
      </c>
      <c r="D307" s="20" t="s">
        <v>9</v>
      </c>
      <c r="E307" s="21" t="s">
        <v>12</v>
      </c>
      <c r="F307" s="21" t="s">
        <v>1294</v>
      </c>
      <c r="G307" s="21" t="s">
        <v>1295</v>
      </c>
      <c r="H307" s="21" t="s">
        <v>1296</v>
      </c>
      <c r="I307" s="20" t="s">
        <v>35</v>
      </c>
      <c r="J307" s="20">
        <v>2020</v>
      </c>
      <c r="K307" s="22" t="s">
        <v>31</v>
      </c>
    </row>
    <row r="308" spans="1:11" ht="183" customHeight="1" thickBot="1">
      <c r="A308" s="1">
        <f t="shared" si="4"/>
        <v>307</v>
      </c>
      <c r="B308" s="19" t="s">
        <v>1297</v>
      </c>
      <c r="C308" s="21" t="s">
        <v>398</v>
      </c>
      <c r="D308" s="21" t="s">
        <v>571</v>
      </c>
      <c r="E308" s="21" t="s">
        <v>12</v>
      </c>
      <c r="F308" s="21" t="s">
        <v>1176</v>
      </c>
      <c r="G308" s="20" t="s">
        <v>1298</v>
      </c>
      <c r="H308" s="20" t="s">
        <v>1299</v>
      </c>
      <c r="I308" s="20" t="s">
        <v>16</v>
      </c>
      <c r="J308" s="20">
        <v>2017</v>
      </c>
      <c r="K308" s="22" t="s">
        <v>31</v>
      </c>
    </row>
    <row r="309" spans="1:11" ht="180.6" thickBot="1">
      <c r="A309" s="1">
        <f t="shared" si="4"/>
        <v>308</v>
      </c>
      <c r="B309" s="19" t="s">
        <v>1300</v>
      </c>
      <c r="C309" s="21" t="s">
        <v>1301</v>
      </c>
      <c r="D309" s="23" t="s">
        <v>72</v>
      </c>
      <c r="E309" s="21" t="s">
        <v>12</v>
      </c>
      <c r="F309" s="21" t="s">
        <v>1302</v>
      </c>
      <c r="G309" s="21" t="s">
        <v>1303</v>
      </c>
      <c r="H309" s="21" t="s">
        <v>1304</v>
      </c>
      <c r="I309" s="20" t="s">
        <v>523</v>
      </c>
      <c r="J309" s="20">
        <v>2015</v>
      </c>
      <c r="K309" s="20" t="s">
        <v>32</v>
      </c>
    </row>
    <row r="310" spans="1:11" ht="182.4" customHeight="1" thickBot="1">
      <c r="A310" s="1">
        <f t="shared" si="4"/>
        <v>309</v>
      </c>
      <c r="B310" s="19" t="s">
        <v>1305</v>
      </c>
      <c r="C310" s="21" t="s">
        <v>1306</v>
      </c>
      <c r="D310" s="20" t="s">
        <v>206</v>
      </c>
      <c r="E310" s="21" t="s">
        <v>12</v>
      </c>
      <c r="F310" s="21" t="s">
        <v>975</v>
      </c>
      <c r="G310" s="21" t="s">
        <v>1307</v>
      </c>
      <c r="H310" s="21" t="s">
        <v>1308</v>
      </c>
      <c r="I310" s="20" t="s">
        <v>16</v>
      </c>
      <c r="J310" s="20">
        <v>2005</v>
      </c>
      <c r="K310" s="22" t="s">
        <v>31</v>
      </c>
    </row>
    <row r="311" spans="1:11" ht="189.6" customHeight="1" thickBot="1">
      <c r="A311" s="1">
        <f t="shared" si="4"/>
        <v>310</v>
      </c>
      <c r="B311" s="19" t="s">
        <v>1309</v>
      </c>
      <c r="C311" s="21" t="s">
        <v>1310</v>
      </c>
      <c r="D311" s="21" t="s">
        <v>72</v>
      </c>
      <c r="E311" s="21" t="s">
        <v>12</v>
      </c>
      <c r="F311" s="21" t="s">
        <v>648</v>
      </c>
      <c r="G311" s="20" t="s">
        <v>1311</v>
      </c>
      <c r="H311" s="20" t="s">
        <v>1312</v>
      </c>
      <c r="I311" s="20" t="s">
        <v>523</v>
      </c>
      <c r="J311" s="20">
        <v>2015</v>
      </c>
      <c r="K311" s="22" t="s">
        <v>31</v>
      </c>
    </row>
    <row r="312" spans="1:11" ht="183" customHeight="1" thickBot="1">
      <c r="A312" s="1">
        <f t="shared" si="4"/>
        <v>311</v>
      </c>
      <c r="B312" s="19" t="s">
        <v>1313</v>
      </c>
      <c r="C312" s="21" t="s">
        <v>1314</v>
      </c>
      <c r="D312" s="21" t="s">
        <v>72</v>
      </c>
      <c r="E312" s="21" t="s">
        <v>12</v>
      </c>
      <c r="F312" s="21" t="s">
        <v>1285</v>
      </c>
      <c r="G312" s="20" t="s">
        <v>1315</v>
      </c>
      <c r="H312" s="21" t="s">
        <v>1316</v>
      </c>
      <c r="I312" s="20" t="s">
        <v>35</v>
      </c>
      <c r="J312" s="20">
        <v>2022</v>
      </c>
      <c r="K312" s="20" t="s">
        <v>32</v>
      </c>
    </row>
    <row r="313" spans="1:11" ht="162.6" customHeight="1" thickBot="1">
      <c r="A313" s="1">
        <f t="shared" si="4"/>
        <v>312</v>
      </c>
      <c r="B313" s="19" t="s">
        <v>1317</v>
      </c>
      <c r="C313" s="21" t="s">
        <v>1318</v>
      </c>
      <c r="D313" s="20" t="s">
        <v>9</v>
      </c>
      <c r="E313" s="21" t="s">
        <v>12</v>
      </c>
      <c r="F313" s="21" t="s">
        <v>975</v>
      </c>
      <c r="G313" s="20" t="s">
        <v>1319</v>
      </c>
      <c r="H313" s="20" t="s">
        <v>1320</v>
      </c>
      <c r="I313" s="20" t="s">
        <v>35</v>
      </c>
      <c r="J313" s="20">
        <v>2023</v>
      </c>
      <c r="K313" s="22" t="s">
        <v>31</v>
      </c>
    </row>
    <row r="314" spans="1:11" ht="199.2" customHeight="1" thickBot="1">
      <c r="A314" s="1">
        <f t="shared" si="4"/>
        <v>313</v>
      </c>
      <c r="B314" s="19" t="s">
        <v>1321</v>
      </c>
      <c r="C314" s="21" t="s">
        <v>1322</v>
      </c>
      <c r="D314" s="20" t="s">
        <v>9</v>
      </c>
      <c r="E314" s="21" t="s">
        <v>12</v>
      </c>
      <c r="F314" s="21" t="s">
        <v>539</v>
      </c>
      <c r="G314" s="20" t="s">
        <v>1323</v>
      </c>
      <c r="H314" s="20" t="s">
        <v>1324</v>
      </c>
      <c r="I314" s="20" t="s">
        <v>16</v>
      </c>
      <c r="J314" s="20">
        <v>2007</v>
      </c>
      <c r="K314" s="22" t="s">
        <v>31</v>
      </c>
    </row>
    <row r="315" spans="1:11" ht="232.8" customHeight="1" thickBot="1">
      <c r="A315" s="1">
        <f t="shared" si="4"/>
        <v>314</v>
      </c>
      <c r="B315" s="19" t="s">
        <v>1325</v>
      </c>
      <c r="C315" s="21" t="s">
        <v>1326</v>
      </c>
      <c r="D315" s="21" t="s">
        <v>206</v>
      </c>
      <c r="E315" s="21" t="s">
        <v>12</v>
      </c>
      <c r="F315" s="21" t="s">
        <v>539</v>
      </c>
      <c r="G315" s="21" t="s">
        <v>1327</v>
      </c>
      <c r="H315" s="21" t="s">
        <v>1328</v>
      </c>
      <c r="I315" s="20" t="s">
        <v>35</v>
      </c>
      <c r="J315" s="20">
        <v>2015</v>
      </c>
      <c r="K315" s="22" t="s">
        <v>31</v>
      </c>
    </row>
    <row r="316" spans="1:11" ht="243" customHeight="1" thickBot="1">
      <c r="A316" s="1">
        <f t="shared" si="4"/>
        <v>315</v>
      </c>
      <c r="B316" s="19" t="s">
        <v>1329</v>
      </c>
      <c r="C316" s="21" t="s">
        <v>1330</v>
      </c>
      <c r="D316" s="20" t="s">
        <v>9</v>
      </c>
      <c r="E316" s="21" t="s">
        <v>12</v>
      </c>
      <c r="F316" s="21" t="s">
        <v>1058</v>
      </c>
      <c r="G316" s="21" t="s">
        <v>1331</v>
      </c>
      <c r="H316" s="21" t="s">
        <v>1332</v>
      </c>
      <c r="I316" s="20" t="s">
        <v>523</v>
      </c>
      <c r="J316" s="20">
        <v>2004</v>
      </c>
      <c r="K316" s="22" t="s">
        <v>31</v>
      </c>
    </row>
    <row r="317" spans="1:11" ht="177" customHeight="1" thickBot="1">
      <c r="A317" s="1">
        <f t="shared" si="4"/>
        <v>316</v>
      </c>
      <c r="B317" s="19" t="s">
        <v>1333</v>
      </c>
      <c r="C317" s="21" t="s">
        <v>1334</v>
      </c>
      <c r="D317" s="20" t="s">
        <v>9</v>
      </c>
      <c r="E317" s="21" t="s">
        <v>12</v>
      </c>
      <c r="F317" s="21" t="s">
        <v>577</v>
      </c>
      <c r="G317" s="21" t="s">
        <v>1335</v>
      </c>
      <c r="H317" s="21" t="s">
        <v>1336</v>
      </c>
      <c r="I317" s="20" t="s">
        <v>35</v>
      </c>
      <c r="J317" s="20">
        <v>2012</v>
      </c>
      <c r="K317" s="22" t="s">
        <v>31</v>
      </c>
    </row>
    <row r="318" spans="1:11" ht="160.19999999999999" customHeight="1" thickBot="1">
      <c r="A318" s="1">
        <f t="shared" si="4"/>
        <v>317</v>
      </c>
      <c r="B318" s="19" t="s">
        <v>1337</v>
      </c>
      <c r="C318" s="21" t="s">
        <v>1338</v>
      </c>
      <c r="D318" s="20" t="s">
        <v>72</v>
      </c>
      <c r="E318" s="21" t="s">
        <v>12</v>
      </c>
      <c r="F318" s="21" t="s">
        <v>1339</v>
      </c>
      <c r="G318" s="21" t="s">
        <v>1340</v>
      </c>
      <c r="H318" s="23" t="s">
        <v>1341</v>
      </c>
      <c r="I318" s="20" t="s">
        <v>35</v>
      </c>
      <c r="J318" s="20">
        <v>2013</v>
      </c>
      <c r="K318" s="22" t="s">
        <v>31</v>
      </c>
    </row>
    <row r="319" spans="1:11" ht="165.6" thickBot="1">
      <c r="A319" s="1">
        <f t="shared" si="4"/>
        <v>318</v>
      </c>
      <c r="B319" s="19" t="s">
        <v>1342</v>
      </c>
      <c r="C319" s="21" t="s">
        <v>1110</v>
      </c>
      <c r="D319" s="20" t="s">
        <v>206</v>
      </c>
      <c r="E319" s="21" t="s">
        <v>12</v>
      </c>
      <c r="F319" s="21" t="s">
        <v>1111</v>
      </c>
      <c r="G319" s="21" t="s">
        <v>1343</v>
      </c>
      <c r="H319" s="21" t="s">
        <v>1344</v>
      </c>
      <c r="I319" s="20" t="s">
        <v>35</v>
      </c>
      <c r="J319" s="20">
        <v>2014</v>
      </c>
      <c r="K319" s="22" t="s">
        <v>31</v>
      </c>
    </row>
    <row r="320" spans="1:11" ht="180.6" thickBot="1">
      <c r="A320" s="1">
        <f t="shared" si="4"/>
        <v>319</v>
      </c>
      <c r="B320" s="19" t="s">
        <v>1345</v>
      </c>
      <c r="C320" s="21" t="s">
        <v>1346</v>
      </c>
      <c r="D320" s="20" t="s">
        <v>72</v>
      </c>
      <c r="E320" s="21" t="s">
        <v>12</v>
      </c>
      <c r="F320" s="21" t="s">
        <v>1347</v>
      </c>
      <c r="G320" s="20" t="s">
        <v>1348</v>
      </c>
      <c r="H320" s="20" t="s">
        <v>1349</v>
      </c>
      <c r="I320" s="20" t="s">
        <v>35</v>
      </c>
      <c r="J320" s="20">
        <v>2022</v>
      </c>
      <c r="K320" s="22" t="s">
        <v>31</v>
      </c>
    </row>
    <row r="321" spans="1:26" ht="177" customHeight="1" thickBot="1">
      <c r="A321" s="1">
        <f t="shared" si="4"/>
        <v>320</v>
      </c>
      <c r="B321" s="19" t="s">
        <v>1350</v>
      </c>
      <c r="C321" s="21" t="s">
        <v>1351</v>
      </c>
      <c r="D321" s="20" t="s">
        <v>9</v>
      </c>
      <c r="E321" s="21" t="s">
        <v>12</v>
      </c>
      <c r="F321" s="21" t="s">
        <v>1058</v>
      </c>
      <c r="G321" s="21" t="s">
        <v>1352</v>
      </c>
      <c r="H321" s="21" t="s">
        <v>1353</v>
      </c>
      <c r="I321" s="20" t="s">
        <v>35</v>
      </c>
      <c r="J321" s="20">
        <v>2024</v>
      </c>
      <c r="K321" s="22" t="s">
        <v>31</v>
      </c>
    </row>
    <row r="322" spans="1:26" ht="211.2" customHeight="1" thickBot="1">
      <c r="A322" s="1">
        <f t="shared" si="4"/>
        <v>321</v>
      </c>
      <c r="B322" s="19" t="s">
        <v>1354</v>
      </c>
      <c r="C322" s="21" t="s">
        <v>957</v>
      </c>
      <c r="D322" s="20" t="s">
        <v>145</v>
      </c>
      <c r="E322" s="21" t="s">
        <v>12</v>
      </c>
      <c r="F322" s="21" t="s">
        <v>534</v>
      </c>
      <c r="G322" s="21" t="s">
        <v>1355</v>
      </c>
      <c r="H322" s="21" t="s">
        <v>1356</v>
      </c>
      <c r="I322" s="20" t="s">
        <v>523</v>
      </c>
      <c r="J322" s="20">
        <v>2014</v>
      </c>
      <c r="K322" s="22" t="s">
        <v>31</v>
      </c>
      <c r="U322" s="81"/>
      <c r="V322" s="80"/>
      <c r="W322" s="80"/>
      <c r="X322" s="80"/>
      <c r="Y322" s="80"/>
      <c r="Z322" s="80"/>
    </row>
    <row r="323" spans="1:26" ht="280.8" customHeight="1" thickBot="1">
      <c r="A323" s="1">
        <f t="shared" si="4"/>
        <v>322</v>
      </c>
      <c r="B323" s="19" t="s">
        <v>1357</v>
      </c>
      <c r="C323" s="21" t="s">
        <v>1358</v>
      </c>
      <c r="D323" s="20" t="s">
        <v>72</v>
      </c>
      <c r="E323" s="21" t="s">
        <v>1359</v>
      </c>
      <c r="F323" s="21" t="s">
        <v>657</v>
      </c>
      <c r="G323" s="20" t="s">
        <v>1360</v>
      </c>
      <c r="H323" s="21" t="s">
        <v>1361</v>
      </c>
      <c r="I323" s="20" t="s">
        <v>16</v>
      </c>
      <c r="J323" s="20">
        <v>2021</v>
      </c>
      <c r="K323" s="22" t="s">
        <v>31</v>
      </c>
    </row>
    <row r="324" spans="1:26" ht="367.8" customHeight="1" thickBot="1">
      <c r="A324" s="1">
        <f t="shared" si="4"/>
        <v>323</v>
      </c>
      <c r="B324" s="19" t="s">
        <v>1362</v>
      </c>
      <c r="C324" s="21" t="s">
        <v>1363</v>
      </c>
      <c r="D324" s="20" t="s">
        <v>72</v>
      </c>
      <c r="E324" s="21" t="s">
        <v>12</v>
      </c>
      <c r="F324" s="21" t="s">
        <v>1364</v>
      </c>
      <c r="G324" s="20" t="s">
        <v>1365</v>
      </c>
      <c r="H324" s="20" t="s">
        <v>1366</v>
      </c>
      <c r="I324" s="20" t="s">
        <v>16</v>
      </c>
      <c r="J324" s="20">
        <v>2015</v>
      </c>
      <c r="K324" s="26" t="s">
        <v>31</v>
      </c>
    </row>
    <row r="325" spans="1:26" ht="258" customHeight="1" thickBot="1">
      <c r="A325" s="1">
        <f t="shared" si="4"/>
        <v>324</v>
      </c>
      <c r="B325" s="19" t="s">
        <v>1367</v>
      </c>
      <c r="C325" s="21" t="s">
        <v>1368</v>
      </c>
      <c r="D325" s="20" t="s">
        <v>72</v>
      </c>
      <c r="E325" s="21" t="s">
        <v>12</v>
      </c>
      <c r="F325" s="21" t="s">
        <v>508</v>
      </c>
      <c r="G325" s="21" t="s">
        <v>1369</v>
      </c>
      <c r="H325" s="21" t="s">
        <v>1370</v>
      </c>
      <c r="I325" s="20" t="s">
        <v>35</v>
      </c>
      <c r="J325" s="20">
        <v>2021</v>
      </c>
      <c r="K325" s="22" t="s">
        <v>31</v>
      </c>
    </row>
    <row r="326" spans="1:26" ht="243" customHeight="1" thickBot="1">
      <c r="A326" s="1">
        <f t="shared" si="4"/>
        <v>325</v>
      </c>
      <c r="B326" s="19" t="s">
        <v>1371</v>
      </c>
      <c r="C326" s="21" t="s">
        <v>1372</v>
      </c>
      <c r="D326" s="20" t="s">
        <v>145</v>
      </c>
      <c r="E326" s="21" t="s">
        <v>12</v>
      </c>
      <c r="F326" s="21" t="s">
        <v>539</v>
      </c>
      <c r="G326" s="21" t="s">
        <v>1373</v>
      </c>
      <c r="H326" s="21" t="s">
        <v>1374</v>
      </c>
      <c r="I326" s="20" t="s">
        <v>523</v>
      </c>
      <c r="J326" s="20">
        <v>2013</v>
      </c>
      <c r="K326" s="22" t="s">
        <v>31</v>
      </c>
    </row>
    <row r="327" spans="1:26" ht="230.4" customHeight="1" thickBot="1">
      <c r="A327" s="1">
        <f t="shared" si="4"/>
        <v>326</v>
      </c>
      <c r="B327" s="19" t="s">
        <v>1375</v>
      </c>
      <c r="C327" s="21" t="s">
        <v>1376</v>
      </c>
      <c r="D327" s="20" t="s">
        <v>72</v>
      </c>
      <c r="E327" s="21" t="s">
        <v>12</v>
      </c>
      <c r="F327" s="21" t="s">
        <v>1285</v>
      </c>
      <c r="G327" s="21" t="s">
        <v>1377</v>
      </c>
      <c r="H327" s="21" t="s">
        <v>1378</v>
      </c>
      <c r="I327" s="20" t="s">
        <v>35</v>
      </c>
      <c r="J327" s="20">
        <v>2018</v>
      </c>
      <c r="K327" s="22" t="s">
        <v>31</v>
      </c>
    </row>
    <row r="328" spans="1:26" ht="266.39999999999998" customHeight="1" thickBot="1">
      <c r="A328" s="1">
        <f t="shared" si="4"/>
        <v>327</v>
      </c>
      <c r="B328" s="19" t="s">
        <v>1379</v>
      </c>
      <c r="C328" s="21" t="s">
        <v>1380</v>
      </c>
      <c r="D328" s="20" t="s">
        <v>72</v>
      </c>
      <c r="E328" s="21" t="s">
        <v>12</v>
      </c>
      <c r="F328" s="21" t="s">
        <v>692</v>
      </c>
      <c r="G328" s="20" t="s">
        <v>1381</v>
      </c>
      <c r="H328" s="20" t="s">
        <v>1382</v>
      </c>
      <c r="I328" s="20" t="s">
        <v>35</v>
      </c>
      <c r="J328" s="20">
        <v>2014</v>
      </c>
      <c r="K328" s="22" t="s">
        <v>31</v>
      </c>
    </row>
    <row r="329" spans="1:26" ht="254.4" customHeight="1" thickBot="1">
      <c r="A329" s="1">
        <f t="shared" si="4"/>
        <v>328</v>
      </c>
      <c r="B329" s="19" t="s">
        <v>1383</v>
      </c>
      <c r="C329" s="21" t="s">
        <v>1384</v>
      </c>
      <c r="D329" s="20" t="s">
        <v>9</v>
      </c>
      <c r="E329" s="21" t="s">
        <v>12</v>
      </c>
      <c r="F329" s="21" t="s">
        <v>1058</v>
      </c>
      <c r="G329" s="20" t="s">
        <v>1385</v>
      </c>
      <c r="H329" s="21" t="s">
        <v>1386</v>
      </c>
      <c r="I329" s="20" t="s">
        <v>35</v>
      </c>
      <c r="J329" s="20">
        <v>2024</v>
      </c>
      <c r="K329" s="20" t="s">
        <v>32</v>
      </c>
    </row>
    <row r="330" spans="1:26" ht="206.4" customHeight="1" thickBot="1">
      <c r="A330" s="1">
        <f t="shared" si="4"/>
        <v>329</v>
      </c>
      <c r="B330" s="19" t="s">
        <v>1387</v>
      </c>
      <c r="C330" s="21" t="s">
        <v>1388</v>
      </c>
      <c r="D330" s="20" t="s">
        <v>9</v>
      </c>
      <c r="E330" s="21" t="s">
        <v>12</v>
      </c>
      <c r="F330" s="21" t="s">
        <v>534</v>
      </c>
      <c r="G330" s="21" t="s">
        <v>1389</v>
      </c>
      <c r="H330" s="21" t="s">
        <v>1390</v>
      </c>
      <c r="I330" s="20" t="s">
        <v>35</v>
      </c>
      <c r="J330" s="20">
        <v>2014</v>
      </c>
      <c r="K330" s="22" t="s">
        <v>31</v>
      </c>
    </row>
    <row r="331" spans="1:26" ht="267.60000000000002" customHeight="1" thickBot="1">
      <c r="A331" s="1">
        <f t="shared" si="4"/>
        <v>330</v>
      </c>
      <c r="B331" s="19" t="s">
        <v>1391</v>
      </c>
      <c r="C331" s="21" t="s">
        <v>1392</v>
      </c>
      <c r="D331" s="20" t="s">
        <v>9</v>
      </c>
      <c r="E331" s="21" t="s">
        <v>12</v>
      </c>
      <c r="F331" s="21" t="s">
        <v>1393</v>
      </c>
      <c r="G331" s="21" t="s">
        <v>1394</v>
      </c>
      <c r="H331" s="21" t="s">
        <v>1395</v>
      </c>
      <c r="I331" s="20" t="s">
        <v>35</v>
      </c>
      <c r="J331" s="20">
        <v>2011</v>
      </c>
      <c r="K331" s="20" t="s">
        <v>32</v>
      </c>
    </row>
    <row r="332" spans="1:26" ht="287.39999999999998" customHeight="1" thickBot="1">
      <c r="A332" s="1">
        <f t="shared" si="4"/>
        <v>331</v>
      </c>
      <c r="B332" s="19" t="s">
        <v>1396</v>
      </c>
      <c r="C332" s="21" t="s">
        <v>1397</v>
      </c>
      <c r="D332" s="20" t="s">
        <v>9</v>
      </c>
      <c r="E332" s="21" t="s">
        <v>12</v>
      </c>
      <c r="F332" s="21" t="s">
        <v>1398</v>
      </c>
      <c r="G332" s="21" t="s">
        <v>1399</v>
      </c>
      <c r="H332" s="21" t="s">
        <v>1400</v>
      </c>
      <c r="I332" s="20" t="s">
        <v>35</v>
      </c>
      <c r="J332" s="20">
        <v>2019</v>
      </c>
      <c r="K332" s="22" t="s">
        <v>31</v>
      </c>
    </row>
    <row r="333" spans="1:26" ht="348.6" customHeight="1" thickBot="1">
      <c r="A333" s="1">
        <f t="shared" si="4"/>
        <v>332</v>
      </c>
      <c r="B333" s="19" t="s">
        <v>1401</v>
      </c>
      <c r="C333" s="21" t="s">
        <v>1402</v>
      </c>
      <c r="D333" s="20" t="s">
        <v>9</v>
      </c>
      <c r="E333" s="21" t="s">
        <v>12</v>
      </c>
      <c r="F333" s="21" t="s">
        <v>534</v>
      </c>
      <c r="G333" s="21" t="s">
        <v>1403</v>
      </c>
      <c r="H333" s="21" t="s">
        <v>1404</v>
      </c>
      <c r="I333" s="20" t="s">
        <v>35</v>
      </c>
      <c r="J333" s="20">
        <v>2019</v>
      </c>
      <c r="K333" s="22" t="s">
        <v>31</v>
      </c>
    </row>
    <row r="334" spans="1:26" ht="353.4" customHeight="1" thickBot="1">
      <c r="A334" s="1">
        <f t="shared" si="4"/>
        <v>333</v>
      </c>
      <c r="B334" s="19" t="s">
        <v>1405</v>
      </c>
      <c r="C334" s="21" t="s">
        <v>966</v>
      </c>
      <c r="D334" s="20" t="s">
        <v>9</v>
      </c>
      <c r="E334" s="21" t="s">
        <v>12</v>
      </c>
      <c r="F334" s="21" t="s">
        <v>765</v>
      </c>
      <c r="G334" s="20" t="s">
        <v>1406</v>
      </c>
      <c r="H334" s="20" t="s">
        <v>1407</v>
      </c>
      <c r="I334" s="20" t="s">
        <v>35</v>
      </c>
      <c r="J334" s="20">
        <v>2012</v>
      </c>
      <c r="K334" s="22" t="s">
        <v>31</v>
      </c>
    </row>
    <row r="335" spans="1:26" ht="390.6" customHeight="1" thickBot="1">
      <c r="A335" s="1">
        <f t="shared" si="4"/>
        <v>334</v>
      </c>
      <c r="B335" s="19" t="s">
        <v>1408</v>
      </c>
      <c r="C335" s="21" t="s">
        <v>1409</v>
      </c>
      <c r="D335" s="20" t="s">
        <v>72</v>
      </c>
      <c r="E335" s="21" t="s">
        <v>585</v>
      </c>
      <c r="F335" s="21" t="s">
        <v>657</v>
      </c>
      <c r="G335" s="21" t="s">
        <v>1410</v>
      </c>
      <c r="H335" s="21" t="s">
        <v>1411</v>
      </c>
      <c r="I335" s="20" t="s">
        <v>35</v>
      </c>
      <c r="J335" s="20">
        <v>2012</v>
      </c>
      <c r="K335" s="22" t="s">
        <v>31</v>
      </c>
    </row>
    <row r="336" spans="1:26" ht="345.6" customHeight="1" thickBot="1">
      <c r="A336" s="1">
        <f t="shared" si="4"/>
        <v>335</v>
      </c>
      <c r="B336" s="19" t="s">
        <v>1412</v>
      </c>
      <c r="C336" s="21" t="s">
        <v>1413</v>
      </c>
      <c r="D336" s="20" t="s">
        <v>72</v>
      </c>
      <c r="E336" s="21" t="s">
        <v>12</v>
      </c>
      <c r="F336" s="21" t="s">
        <v>534</v>
      </c>
      <c r="G336" s="20" t="s">
        <v>1414</v>
      </c>
      <c r="H336" s="21" t="s">
        <v>1415</v>
      </c>
      <c r="I336" s="20" t="s">
        <v>35</v>
      </c>
      <c r="J336" s="20">
        <v>2023</v>
      </c>
      <c r="K336" s="22" t="s">
        <v>31</v>
      </c>
    </row>
    <row r="337" spans="1:12" ht="409.6" customHeight="1" thickBot="1">
      <c r="A337" s="1">
        <f t="shared" si="4"/>
        <v>336</v>
      </c>
      <c r="B337" s="19" t="s">
        <v>1416</v>
      </c>
      <c r="C337" s="21" t="s">
        <v>1417</v>
      </c>
      <c r="D337" s="20" t="s">
        <v>9</v>
      </c>
      <c r="E337" s="21" t="s">
        <v>12</v>
      </c>
      <c r="F337" s="21" t="s">
        <v>1418</v>
      </c>
      <c r="G337" s="20" t="s">
        <v>1419</v>
      </c>
      <c r="H337" s="23" t="s">
        <v>1420</v>
      </c>
      <c r="I337" s="20" t="s">
        <v>35</v>
      </c>
      <c r="J337" s="20">
        <v>2023</v>
      </c>
      <c r="K337" s="22" t="s">
        <v>31</v>
      </c>
    </row>
    <row r="338" spans="1:12" ht="284.39999999999998" customHeight="1" thickBot="1">
      <c r="A338" s="1">
        <f t="shared" si="4"/>
        <v>337</v>
      </c>
      <c r="B338" s="19" t="s">
        <v>1421</v>
      </c>
      <c r="C338" s="21" t="s">
        <v>1422</v>
      </c>
      <c r="D338" s="20" t="s">
        <v>206</v>
      </c>
      <c r="E338" s="21" t="s">
        <v>12</v>
      </c>
      <c r="F338" s="21" t="s">
        <v>534</v>
      </c>
      <c r="G338" s="21" t="s">
        <v>1423</v>
      </c>
      <c r="H338" s="21" t="s">
        <v>1424</v>
      </c>
      <c r="I338" s="20" t="s">
        <v>35</v>
      </c>
      <c r="J338" s="20">
        <v>2007</v>
      </c>
      <c r="K338" s="22" t="s">
        <v>31</v>
      </c>
    </row>
    <row r="339" spans="1:12" ht="333.6" customHeight="1" thickBot="1">
      <c r="A339" s="1">
        <f t="shared" si="4"/>
        <v>338</v>
      </c>
      <c r="B339" s="19" t="s">
        <v>1425</v>
      </c>
      <c r="C339" s="21" t="s">
        <v>1426</v>
      </c>
      <c r="D339" s="21" t="s">
        <v>773</v>
      </c>
      <c r="E339" s="21" t="s">
        <v>12</v>
      </c>
      <c r="F339" s="21" t="s">
        <v>1058</v>
      </c>
      <c r="G339" s="20" t="s">
        <v>1427</v>
      </c>
      <c r="H339" s="21" t="s">
        <v>1428</v>
      </c>
      <c r="I339" s="20" t="s">
        <v>523</v>
      </c>
      <c r="J339" s="20">
        <v>2012</v>
      </c>
      <c r="K339" s="22" t="s">
        <v>31</v>
      </c>
    </row>
    <row r="340" spans="1:12" ht="332.4" customHeight="1" thickBot="1">
      <c r="A340" s="1">
        <f t="shared" si="4"/>
        <v>339</v>
      </c>
      <c r="B340" s="19" t="s">
        <v>1429</v>
      </c>
      <c r="C340" s="21" t="s">
        <v>1430</v>
      </c>
      <c r="D340" s="23" t="s">
        <v>145</v>
      </c>
      <c r="E340" s="21" t="s">
        <v>12</v>
      </c>
      <c r="F340" s="21" t="s">
        <v>1431</v>
      </c>
      <c r="G340" s="20" t="s">
        <v>1432</v>
      </c>
      <c r="H340" s="21" t="s">
        <v>1433</v>
      </c>
      <c r="I340" s="20" t="s">
        <v>523</v>
      </c>
      <c r="J340" s="20">
        <v>2014</v>
      </c>
      <c r="K340" s="22" t="s">
        <v>31</v>
      </c>
    </row>
    <row r="341" spans="1:12" ht="320.39999999999998" customHeight="1" thickBot="1">
      <c r="A341" s="1">
        <f t="shared" si="4"/>
        <v>340</v>
      </c>
      <c r="B341" s="19" t="s">
        <v>1434</v>
      </c>
      <c r="C341" s="21" t="s">
        <v>966</v>
      </c>
      <c r="D341" s="20" t="s">
        <v>9</v>
      </c>
      <c r="E341" s="21" t="s">
        <v>12</v>
      </c>
      <c r="F341" s="21" t="s">
        <v>765</v>
      </c>
      <c r="G341" s="20" t="s">
        <v>1435</v>
      </c>
      <c r="H341" s="20" t="s">
        <v>1436</v>
      </c>
      <c r="I341" s="20" t="s">
        <v>35</v>
      </c>
      <c r="J341" s="20">
        <v>2015</v>
      </c>
      <c r="K341" s="22" t="s">
        <v>31</v>
      </c>
    </row>
    <row r="342" spans="1:12" ht="324.60000000000002" customHeight="1" thickBot="1">
      <c r="A342" s="1">
        <f t="shared" ref="A342:A405" si="5">A341+1</f>
        <v>341</v>
      </c>
      <c r="B342" s="19" t="s">
        <v>1437</v>
      </c>
      <c r="C342" s="21" t="s">
        <v>398</v>
      </c>
      <c r="D342" s="21" t="s">
        <v>72</v>
      </c>
      <c r="E342" s="21" t="s">
        <v>12</v>
      </c>
      <c r="F342" s="21" t="s">
        <v>1184</v>
      </c>
      <c r="G342" s="20" t="s">
        <v>1438</v>
      </c>
      <c r="H342" s="20" t="s">
        <v>1439</v>
      </c>
      <c r="I342" s="20" t="s">
        <v>35</v>
      </c>
      <c r="J342" s="20">
        <v>2014</v>
      </c>
      <c r="K342" s="22" t="s">
        <v>31</v>
      </c>
    </row>
    <row r="343" spans="1:12" ht="336.6" customHeight="1" thickBot="1">
      <c r="A343" s="1">
        <f t="shared" si="5"/>
        <v>342</v>
      </c>
      <c r="B343" s="19" t="s">
        <v>1440</v>
      </c>
      <c r="C343" s="21" t="s">
        <v>1441</v>
      </c>
      <c r="D343" s="21" t="s">
        <v>72</v>
      </c>
      <c r="E343" s="21" t="s">
        <v>12</v>
      </c>
      <c r="F343" s="21" t="s">
        <v>534</v>
      </c>
      <c r="G343" s="21" t="s">
        <v>1442</v>
      </c>
      <c r="H343" s="21" t="s">
        <v>1443</v>
      </c>
      <c r="I343" s="20" t="s">
        <v>523</v>
      </c>
      <c r="J343" s="20">
        <v>2015</v>
      </c>
      <c r="K343" s="22" t="s">
        <v>31</v>
      </c>
    </row>
    <row r="344" spans="1:12" ht="284.39999999999998" customHeight="1" thickBot="1">
      <c r="A344" s="1">
        <f t="shared" si="5"/>
        <v>343</v>
      </c>
      <c r="B344" s="19" t="s">
        <v>1444</v>
      </c>
      <c r="C344" s="21" t="s">
        <v>1445</v>
      </c>
      <c r="D344" s="20" t="s">
        <v>206</v>
      </c>
      <c r="E344" s="21" t="s">
        <v>12</v>
      </c>
      <c r="F344" s="21" t="s">
        <v>1446</v>
      </c>
      <c r="G344" s="20" t="s">
        <v>1447</v>
      </c>
      <c r="H344" s="21" t="s">
        <v>1448</v>
      </c>
      <c r="I344" s="20" t="s">
        <v>35</v>
      </c>
      <c r="J344" s="20">
        <v>2020</v>
      </c>
      <c r="K344" s="22" t="s">
        <v>31</v>
      </c>
    </row>
    <row r="345" spans="1:12" ht="293.39999999999998" customHeight="1" thickBot="1">
      <c r="A345" s="1">
        <f t="shared" si="5"/>
        <v>344</v>
      </c>
      <c r="B345" s="19" t="s">
        <v>1449</v>
      </c>
      <c r="C345" s="21" t="s">
        <v>1450</v>
      </c>
      <c r="D345" s="21" t="s">
        <v>72</v>
      </c>
      <c r="E345" s="21" t="s">
        <v>12</v>
      </c>
      <c r="F345" s="21" t="s">
        <v>1451</v>
      </c>
      <c r="G345" s="21" t="s">
        <v>1452</v>
      </c>
      <c r="H345" s="23" t="s">
        <v>1453</v>
      </c>
      <c r="I345" s="20" t="s">
        <v>35</v>
      </c>
      <c r="J345" s="20">
        <v>2019</v>
      </c>
      <c r="K345" s="22" t="s">
        <v>31</v>
      </c>
    </row>
    <row r="346" spans="1:12" ht="321.60000000000002" customHeight="1" thickBot="1">
      <c r="A346" s="1">
        <f t="shared" si="5"/>
        <v>345</v>
      </c>
      <c r="B346" s="19" t="s">
        <v>1454</v>
      </c>
      <c r="C346" s="21" t="s">
        <v>1455</v>
      </c>
      <c r="D346" s="21" t="s">
        <v>72</v>
      </c>
      <c r="E346" s="21" t="s">
        <v>12</v>
      </c>
      <c r="F346" s="21" t="s">
        <v>1184</v>
      </c>
      <c r="G346" s="21" t="s">
        <v>1456</v>
      </c>
      <c r="H346" s="20" t="s">
        <v>1457</v>
      </c>
      <c r="I346" s="20" t="s">
        <v>523</v>
      </c>
      <c r="J346" s="20">
        <v>2010</v>
      </c>
      <c r="K346" s="22" t="s">
        <v>31</v>
      </c>
    </row>
    <row r="347" spans="1:12" ht="320.39999999999998" customHeight="1" thickBot="1">
      <c r="A347" s="1">
        <f t="shared" si="5"/>
        <v>346</v>
      </c>
      <c r="B347" s="19" t="s">
        <v>1458</v>
      </c>
      <c r="C347" s="21" t="s">
        <v>1459</v>
      </c>
      <c r="D347" s="21" t="s">
        <v>72</v>
      </c>
      <c r="E347" s="21" t="s">
        <v>12</v>
      </c>
      <c r="F347" s="21" t="s">
        <v>1460</v>
      </c>
      <c r="G347" s="21" t="s">
        <v>1461</v>
      </c>
      <c r="H347" s="21" t="s">
        <v>1462</v>
      </c>
      <c r="I347" s="20" t="s">
        <v>523</v>
      </c>
      <c r="J347" s="20">
        <v>2015</v>
      </c>
      <c r="K347" s="22" t="s">
        <v>31</v>
      </c>
    </row>
    <row r="348" spans="1:12" ht="311.39999999999998" customHeight="1" thickBot="1">
      <c r="A348" s="1">
        <f t="shared" si="5"/>
        <v>347</v>
      </c>
      <c r="B348" s="19" t="s">
        <v>1463</v>
      </c>
      <c r="C348" s="21" t="s">
        <v>1464</v>
      </c>
      <c r="D348" s="20" t="s">
        <v>206</v>
      </c>
      <c r="E348" s="21" t="s">
        <v>12</v>
      </c>
      <c r="F348" s="21" t="s">
        <v>1465</v>
      </c>
      <c r="G348" s="21" t="s">
        <v>1466</v>
      </c>
      <c r="H348" s="21" t="s">
        <v>1467</v>
      </c>
      <c r="I348" s="20" t="s">
        <v>35</v>
      </c>
      <c r="J348" s="20">
        <v>2011</v>
      </c>
      <c r="K348" s="22" t="s">
        <v>31</v>
      </c>
    </row>
    <row r="349" spans="1:12" ht="251.4" customHeight="1" thickBot="1">
      <c r="A349" s="1">
        <f t="shared" si="5"/>
        <v>348</v>
      </c>
      <c r="B349" s="19" t="s">
        <v>1468</v>
      </c>
      <c r="C349" s="21" t="s">
        <v>1469</v>
      </c>
      <c r="D349" s="21" t="s">
        <v>72</v>
      </c>
      <c r="E349" s="21" t="s">
        <v>12</v>
      </c>
      <c r="F349" s="21" t="s">
        <v>754</v>
      </c>
      <c r="G349" s="20" t="s">
        <v>1470</v>
      </c>
      <c r="H349" s="21" t="s">
        <v>1471</v>
      </c>
      <c r="I349" s="20" t="s">
        <v>35</v>
      </c>
      <c r="J349" s="20">
        <v>2023</v>
      </c>
      <c r="K349" s="22" t="s">
        <v>31</v>
      </c>
    </row>
    <row r="350" spans="1:12" ht="297.60000000000002" customHeight="1" thickBot="1">
      <c r="A350" s="1">
        <f t="shared" si="5"/>
        <v>349</v>
      </c>
      <c r="B350" s="19" t="s">
        <v>1472</v>
      </c>
      <c r="C350" s="21" t="s">
        <v>1473</v>
      </c>
      <c r="D350" s="20" t="s">
        <v>9</v>
      </c>
      <c r="E350" s="21" t="s">
        <v>12</v>
      </c>
      <c r="F350" s="21" t="s">
        <v>657</v>
      </c>
      <c r="G350" s="21" t="s">
        <v>1474</v>
      </c>
      <c r="H350" s="21" t="s">
        <v>1475</v>
      </c>
      <c r="I350" s="20" t="s">
        <v>35</v>
      </c>
      <c r="J350" s="20">
        <v>2022</v>
      </c>
      <c r="K350" s="22" t="s">
        <v>31</v>
      </c>
    </row>
    <row r="351" spans="1:12" ht="222.6" customHeight="1" thickBot="1">
      <c r="A351" s="1">
        <f t="shared" si="5"/>
        <v>350</v>
      </c>
      <c r="B351" s="66" t="str">
        <f>HYPERLINK("https://patents.google.com/patent/CA2292485A1/en", "CA2292485A1")</f>
        <v>CA2292485A1</v>
      </c>
      <c r="C351" s="68" t="s">
        <v>1480</v>
      </c>
      <c r="D351" s="68" t="s">
        <v>206</v>
      </c>
      <c r="E351" s="68" t="s">
        <v>12</v>
      </c>
      <c r="F351" s="68" t="s">
        <v>1481</v>
      </c>
      <c r="G351" s="68" t="s">
        <v>1482</v>
      </c>
      <c r="H351" s="68" t="s">
        <v>1483</v>
      </c>
      <c r="I351" s="68" t="s">
        <v>16</v>
      </c>
      <c r="J351" s="68">
        <v>2000</v>
      </c>
      <c r="K351" s="76" t="s">
        <v>32</v>
      </c>
      <c r="L351" s="77"/>
    </row>
    <row r="352" spans="1:12" ht="186.6" customHeight="1" thickBot="1">
      <c r="A352" s="1">
        <f t="shared" si="5"/>
        <v>351</v>
      </c>
      <c r="B352" s="66" t="str">
        <f>HYPERLINK("https://patents.google.com/patent/CA2293104A1/en", "CA2293104A1")</f>
        <v>CA2293104A1</v>
      </c>
      <c r="C352" s="68" t="s">
        <v>1484</v>
      </c>
      <c r="D352" s="68" t="s">
        <v>206</v>
      </c>
      <c r="E352" s="68" t="s">
        <v>12</v>
      </c>
      <c r="F352" s="68" t="s">
        <v>1485</v>
      </c>
      <c r="G352" s="68" t="s">
        <v>1486</v>
      </c>
      <c r="H352" s="68" t="s">
        <v>1487</v>
      </c>
      <c r="I352" s="68" t="s">
        <v>16</v>
      </c>
      <c r="J352" s="68">
        <v>2000</v>
      </c>
      <c r="K352" s="76" t="s">
        <v>31</v>
      </c>
      <c r="L352" s="77"/>
    </row>
    <row r="353" spans="1:12" ht="222.6" customHeight="1" thickBot="1">
      <c r="A353" s="1">
        <f t="shared" si="5"/>
        <v>352</v>
      </c>
      <c r="B353" s="29" t="str">
        <f>HYPERLINK("https://patents.google.com/patent/CA2125417C/en","CA2125417C")</f>
        <v>CA2125417C</v>
      </c>
      <c r="C353" s="68" t="s">
        <v>398</v>
      </c>
      <c r="D353" s="71" t="s">
        <v>206</v>
      </c>
      <c r="E353" s="71" t="s">
        <v>12</v>
      </c>
      <c r="F353" s="71" t="s">
        <v>1488</v>
      </c>
      <c r="G353" s="68" t="s">
        <v>1489</v>
      </c>
      <c r="H353" s="68" t="s">
        <v>1490</v>
      </c>
      <c r="I353" s="71" t="s">
        <v>523</v>
      </c>
      <c r="J353" s="71">
        <v>2000</v>
      </c>
      <c r="K353" s="76" t="s">
        <v>31</v>
      </c>
      <c r="L353" s="77"/>
    </row>
    <row r="354" spans="1:12" ht="214.8" customHeight="1" thickBot="1">
      <c r="A354" s="1">
        <f t="shared" si="5"/>
        <v>353</v>
      </c>
      <c r="B354" s="65" t="str">
        <f>HYPERLINK("https://patents.google.com/patent/US6009966A/en","US6009966A")</f>
        <v>US6009966A</v>
      </c>
      <c r="C354" s="69" t="s">
        <v>590</v>
      </c>
      <c r="D354" s="69" t="s">
        <v>9</v>
      </c>
      <c r="E354" s="72" t="s">
        <v>12</v>
      </c>
      <c r="F354" s="69" t="s">
        <v>1078</v>
      </c>
      <c r="G354" s="69" t="s">
        <v>1491</v>
      </c>
      <c r="H354" s="69" t="s">
        <v>1492</v>
      </c>
      <c r="I354" s="72" t="s">
        <v>523</v>
      </c>
      <c r="J354" s="72">
        <v>2000</v>
      </c>
      <c r="K354" s="76" t="s">
        <v>31</v>
      </c>
      <c r="L354" s="77"/>
    </row>
    <row r="355" spans="1:12" ht="216" customHeight="1" thickBot="1">
      <c r="A355" s="1">
        <f t="shared" si="5"/>
        <v>354</v>
      </c>
      <c r="B355" s="65" t="str">
        <f>HYPERLINK("https://patents.google.com/patent/US6086101A/en","US6086101A")</f>
        <v>US6086101A</v>
      </c>
      <c r="C355" s="69" t="s">
        <v>1493</v>
      </c>
      <c r="D355" s="69" t="s">
        <v>9</v>
      </c>
      <c r="E355" s="72" t="s">
        <v>12</v>
      </c>
      <c r="F355" s="69" t="s">
        <v>1494</v>
      </c>
      <c r="G355" s="69" t="s">
        <v>1495</v>
      </c>
      <c r="H355" s="69" t="s">
        <v>1496</v>
      </c>
      <c r="I355" s="72" t="s">
        <v>523</v>
      </c>
      <c r="J355" s="72">
        <v>2000</v>
      </c>
      <c r="K355" s="76" t="s">
        <v>31</v>
      </c>
      <c r="L355" s="77"/>
    </row>
    <row r="356" spans="1:12" ht="236.4" customHeight="1" thickBot="1">
      <c r="A356" s="1">
        <f t="shared" si="5"/>
        <v>355</v>
      </c>
      <c r="B356" s="65" t="str">
        <f>HYPERLINK("https://patents.google.com/patent/US6045123A/en","US6045123A")</f>
        <v>US6045123A</v>
      </c>
      <c r="C356" s="69" t="s">
        <v>1497</v>
      </c>
      <c r="D356" s="69" t="s">
        <v>9</v>
      </c>
      <c r="E356" s="72" t="s">
        <v>12</v>
      </c>
      <c r="F356" s="69" t="s">
        <v>1498</v>
      </c>
      <c r="G356" s="69" t="s">
        <v>1499</v>
      </c>
      <c r="H356" s="69" t="s">
        <v>1500</v>
      </c>
      <c r="I356" s="72" t="s">
        <v>523</v>
      </c>
      <c r="J356" s="72">
        <v>2000</v>
      </c>
      <c r="K356" s="76" t="s">
        <v>31</v>
      </c>
      <c r="L356" s="77"/>
    </row>
    <row r="357" spans="1:12" ht="225" customHeight="1" thickBot="1">
      <c r="A357" s="1">
        <f t="shared" si="5"/>
        <v>356</v>
      </c>
      <c r="B357" s="65" t="str">
        <f>HYPERLINK("https://patents.google.com/patent/JP2000289684A/en","JP2000289684A")</f>
        <v>JP2000289684A</v>
      </c>
      <c r="C357" s="69" t="s">
        <v>1501</v>
      </c>
      <c r="D357" s="69" t="s">
        <v>64</v>
      </c>
      <c r="E357" s="72" t="s">
        <v>12</v>
      </c>
      <c r="F357" s="69" t="s">
        <v>1502</v>
      </c>
      <c r="G357" s="69" t="s">
        <v>1503</v>
      </c>
      <c r="H357" s="69" t="s">
        <v>1504</v>
      </c>
      <c r="I357" s="72" t="s">
        <v>523</v>
      </c>
      <c r="J357" s="72">
        <v>2000</v>
      </c>
      <c r="K357" s="76" t="s">
        <v>31</v>
      </c>
      <c r="L357" s="77"/>
    </row>
    <row r="358" spans="1:12" ht="252.6" customHeight="1" thickBot="1">
      <c r="A358" s="1">
        <f t="shared" si="5"/>
        <v>357</v>
      </c>
      <c r="B358" s="65" t="str">
        <f>HYPERLINK("https://patents.google.com/patent/US6112560A/en","US6112560A")</f>
        <v>US6112560A</v>
      </c>
      <c r="C358" s="69" t="s">
        <v>1505</v>
      </c>
      <c r="D358" s="69" t="s">
        <v>9</v>
      </c>
      <c r="E358" s="72" t="s">
        <v>12</v>
      </c>
      <c r="F358" s="72" t="s">
        <v>1506</v>
      </c>
      <c r="G358" s="69" t="s">
        <v>1507</v>
      </c>
      <c r="H358" s="69" t="s">
        <v>1508</v>
      </c>
      <c r="I358" s="72" t="s">
        <v>523</v>
      </c>
      <c r="J358" s="72">
        <v>2000</v>
      </c>
      <c r="K358" s="76" t="s">
        <v>31</v>
      </c>
      <c r="L358" s="77"/>
    </row>
    <row r="359" spans="1:12" ht="334.8" customHeight="1" thickBot="1">
      <c r="A359" s="1">
        <f t="shared" si="5"/>
        <v>358</v>
      </c>
      <c r="B359" s="65" t="str">
        <f>HYPERLINK("https://patents.google.com/patent/US6032754A/en","US6032754A")</f>
        <v>US6032754A</v>
      </c>
      <c r="C359" s="69" t="s">
        <v>1509</v>
      </c>
      <c r="D359" s="69" t="s">
        <v>1510</v>
      </c>
      <c r="E359" s="72" t="s">
        <v>12</v>
      </c>
      <c r="F359" s="72" t="s">
        <v>66</v>
      </c>
      <c r="G359" s="69" t="s">
        <v>1511</v>
      </c>
      <c r="H359" s="69" t="s">
        <v>1512</v>
      </c>
      <c r="I359" s="72" t="s">
        <v>523</v>
      </c>
      <c r="J359" s="72">
        <v>2000</v>
      </c>
      <c r="K359" s="76" t="s">
        <v>31</v>
      </c>
      <c r="L359" s="77"/>
    </row>
    <row r="360" spans="1:12" ht="165.6" customHeight="1" thickBot="1">
      <c r="A360" s="1">
        <f t="shared" si="5"/>
        <v>359</v>
      </c>
      <c r="B360" s="65" t="str">
        <f>HYPERLINK("https://patents.google.com/patent/US6062156A/en","US6062156A")</f>
        <v>US6062156A</v>
      </c>
      <c r="C360" s="69" t="s">
        <v>1513</v>
      </c>
      <c r="D360" s="69" t="s">
        <v>9</v>
      </c>
      <c r="E360" s="72" t="s">
        <v>12</v>
      </c>
      <c r="F360" s="72" t="s">
        <v>1514</v>
      </c>
      <c r="G360" s="69" t="s">
        <v>1515</v>
      </c>
      <c r="H360" s="69" t="s">
        <v>1516</v>
      </c>
      <c r="I360" s="72" t="s">
        <v>523</v>
      </c>
      <c r="J360" s="72">
        <v>2000</v>
      </c>
      <c r="K360" s="76" t="s">
        <v>31</v>
      </c>
      <c r="L360" s="77"/>
    </row>
    <row r="361" spans="1:12" ht="201.6" customHeight="1">
      <c r="A361" s="1">
        <f t="shared" si="5"/>
        <v>360</v>
      </c>
      <c r="B361" s="50" t="str">
        <f>HYPERLINK("https://patents.google.com/patent/US6155374A/en","US6155374A")</f>
        <v>US6155374A</v>
      </c>
      <c r="C361" s="37" t="s">
        <v>1517</v>
      </c>
      <c r="D361" s="31" t="s">
        <v>1518</v>
      </c>
      <c r="E361" s="47" t="s">
        <v>12</v>
      </c>
      <c r="F361" s="47" t="s">
        <v>539</v>
      </c>
      <c r="G361" s="31" t="s">
        <v>1519</v>
      </c>
      <c r="H361" s="31" t="s">
        <v>1520</v>
      </c>
      <c r="I361" s="47" t="s">
        <v>523</v>
      </c>
      <c r="J361" s="52">
        <v>2000</v>
      </c>
      <c r="K361" s="53" t="s">
        <v>32</v>
      </c>
      <c r="L361" s="30"/>
    </row>
    <row r="362" spans="1:12" ht="238.2" customHeight="1">
      <c r="A362" s="1">
        <f t="shared" si="5"/>
        <v>361</v>
      </c>
      <c r="B362" s="50" t="str">
        <f>HYPERLINK("https://patents.google.com/patent/CA2256846A1/en","CA2256846A1")</f>
        <v>CA2256846A1</v>
      </c>
      <c r="C362" s="37" t="s">
        <v>1521</v>
      </c>
      <c r="D362" s="31" t="s">
        <v>206</v>
      </c>
      <c r="E362" s="47" t="s">
        <v>12</v>
      </c>
      <c r="F362" s="47" t="s">
        <v>1494</v>
      </c>
      <c r="G362" s="31" t="s">
        <v>1522</v>
      </c>
      <c r="H362" s="31" t="s">
        <v>1523</v>
      </c>
      <c r="I362" s="47" t="s">
        <v>523</v>
      </c>
      <c r="J362" s="52">
        <v>2000</v>
      </c>
      <c r="K362" s="53" t="s">
        <v>32</v>
      </c>
      <c r="L362" s="30"/>
    </row>
    <row r="363" spans="1:12" ht="219" customHeight="1">
      <c r="A363" s="1">
        <f t="shared" si="5"/>
        <v>362</v>
      </c>
      <c r="B363" s="48" t="str">
        <f>HYPERLINK("https://patents.google.com/patent/CA2195691C/en","CA2195691C")</f>
        <v>CA2195691C</v>
      </c>
      <c r="C363" s="56" t="s">
        <v>696</v>
      </c>
      <c r="D363" s="45" t="s">
        <v>206</v>
      </c>
      <c r="E363" s="45" t="s">
        <v>12</v>
      </c>
      <c r="F363" s="45" t="s">
        <v>539</v>
      </c>
      <c r="G363" s="43" t="s">
        <v>1524</v>
      </c>
      <c r="H363" s="43" t="s">
        <v>1525</v>
      </c>
      <c r="I363" s="45" t="s">
        <v>523</v>
      </c>
      <c r="J363" s="58">
        <v>2001</v>
      </c>
      <c r="K363" s="53" t="s">
        <v>31</v>
      </c>
      <c r="L363" s="30"/>
    </row>
    <row r="364" spans="1:12" ht="255.6" customHeight="1">
      <c r="A364" s="1">
        <f t="shared" si="5"/>
        <v>363</v>
      </c>
      <c r="B364" s="48" t="str">
        <f>HYPERLINK("https://patents.google.com/patent/CA2298749A1/en","CA2298749A1")</f>
        <v>CA2298749A1</v>
      </c>
      <c r="C364" s="56" t="s">
        <v>1526</v>
      </c>
      <c r="D364" s="45" t="s">
        <v>206</v>
      </c>
      <c r="E364" s="45" t="s">
        <v>12</v>
      </c>
      <c r="F364" s="45" t="s">
        <v>1078</v>
      </c>
      <c r="G364" s="43" t="s">
        <v>1527</v>
      </c>
      <c r="H364" s="43" t="s">
        <v>1528</v>
      </c>
      <c r="I364" s="45" t="s">
        <v>523</v>
      </c>
      <c r="J364" s="58">
        <v>2001</v>
      </c>
      <c r="K364" s="53" t="s">
        <v>32</v>
      </c>
      <c r="L364" s="30"/>
    </row>
    <row r="365" spans="1:12" ht="148.19999999999999" customHeight="1">
      <c r="A365" s="1">
        <f t="shared" si="5"/>
        <v>364</v>
      </c>
      <c r="B365" s="50" t="str">
        <f>HYPERLINK("https://patents.google.com/patent/US6247442B1/en","US6247442B1")</f>
        <v>US6247442B1</v>
      </c>
      <c r="C365" s="37" t="s">
        <v>1529</v>
      </c>
      <c r="D365" s="31" t="s">
        <v>9</v>
      </c>
      <c r="E365" s="47" t="s">
        <v>12</v>
      </c>
      <c r="F365" s="31" t="s">
        <v>1530</v>
      </c>
      <c r="G365" s="31" t="s">
        <v>1531</v>
      </c>
      <c r="H365" s="31" t="s">
        <v>1532</v>
      </c>
      <c r="I365" s="47" t="s">
        <v>523</v>
      </c>
      <c r="J365" s="52">
        <v>2001</v>
      </c>
      <c r="K365" s="53" t="s">
        <v>31</v>
      </c>
      <c r="L365" s="30"/>
    </row>
    <row r="366" spans="1:12" ht="268.8" customHeight="1">
      <c r="A366" s="1">
        <f t="shared" si="5"/>
        <v>365</v>
      </c>
      <c r="B366" s="50" t="str">
        <f>HYPERLINK("https://patents.google.com/patent/CA2195166C/en","CA2195166C")</f>
        <v>CA2195166C</v>
      </c>
      <c r="C366" s="37" t="s">
        <v>1533</v>
      </c>
      <c r="D366" s="31" t="s">
        <v>206</v>
      </c>
      <c r="E366" s="47" t="s">
        <v>12</v>
      </c>
      <c r="F366" s="31" t="s">
        <v>1502</v>
      </c>
      <c r="G366" s="31" t="s">
        <v>1534</v>
      </c>
      <c r="H366" s="31" t="s">
        <v>1535</v>
      </c>
      <c r="I366" s="47" t="s">
        <v>523</v>
      </c>
      <c r="J366" s="52">
        <v>2001</v>
      </c>
      <c r="K366" s="53" t="s">
        <v>31</v>
      </c>
      <c r="L366" s="30"/>
    </row>
    <row r="367" spans="1:12" ht="247.8" customHeight="1">
      <c r="A367" s="1">
        <f t="shared" si="5"/>
        <v>366</v>
      </c>
      <c r="B367" s="50" t="str">
        <f>HYPERLINK("https://patents.google.com/patent/USD436892S1/en","USD436892S1")</f>
        <v>USD436892S1</v>
      </c>
      <c r="C367" s="37" t="s">
        <v>1536</v>
      </c>
      <c r="D367" s="31" t="s">
        <v>9</v>
      </c>
      <c r="E367" s="47" t="s">
        <v>12</v>
      </c>
      <c r="F367" s="31" t="s">
        <v>14</v>
      </c>
      <c r="G367" s="31" t="s">
        <v>1537</v>
      </c>
      <c r="H367" s="31" t="s">
        <v>1538</v>
      </c>
      <c r="I367" s="47" t="s">
        <v>523</v>
      </c>
      <c r="J367" s="52">
        <v>2001</v>
      </c>
      <c r="K367" s="53" t="s">
        <v>31</v>
      </c>
      <c r="L367" s="30"/>
    </row>
    <row r="368" spans="1:12" ht="256.2" customHeight="1">
      <c r="A368" s="1">
        <f t="shared" si="5"/>
        <v>367</v>
      </c>
      <c r="B368" s="50" t="str">
        <f>HYPERLINK("https://patents.google.com/patent/US6203126B1/en","US6203126B1")</f>
        <v>US6203126B1</v>
      </c>
      <c r="C368" s="37" t="s">
        <v>1539</v>
      </c>
      <c r="D368" s="31" t="s">
        <v>9</v>
      </c>
      <c r="E368" s="47" t="s">
        <v>12</v>
      </c>
      <c r="F368" s="31" t="s">
        <v>1540</v>
      </c>
      <c r="G368" s="31" t="s">
        <v>1541</v>
      </c>
      <c r="H368" s="31" t="s">
        <v>1542</v>
      </c>
      <c r="I368" s="47" t="s">
        <v>523</v>
      </c>
      <c r="J368" s="52">
        <v>2001</v>
      </c>
      <c r="K368" s="53" t="s">
        <v>32</v>
      </c>
      <c r="L368" s="30"/>
    </row>
    <row r="369" spans="1:11" ht="298.2" customHeight="1">
      <c r="A369" s="1">
        <f t="shared" si="5"/>
        <v>368</v>
      </c>
      <c r="B369" s="50" t="str">
        <f>HYPERLINK("https://patents.google.com/patent/US6199649B1/en","US6199649B1")</f>
        <v>US6199649B1</v>
      </c>
      <c r="C369" s="37" t="s">
        <v>1543</v>
      </c>
      <c r="D369" s="31" t="s">
        <v>9</v>
      </c>
      <c r="E369" s="47" t="s">
        <v>12</v>
      </c>
      <c r="F369" s="31" t="s">
        <v>1544</v>
      </c>
      <c r="G369" s="31" t="s">
        <v>1545</v>
      </c>
      <c r="H369" s="31" t="s">
        <v>1546</v>
      </c>
      <c r="I369" s="47" t="s">
        <v>523</v>
      </c>
      <c r="J369" s="52">
        <v>2001</v>
      </c>
      <c r="K369" s="53" t="s">
        <v>31</v>
      </c>
    </row>
    <row r="370" spans="1:11" ht="261" customHeight="1">
      <c r="A370" s="1">
        <f t="shared" si="5"/>
        <v>369</v>
      </c>
      <c r="B370" s="50" t="str">
        <f>HYPERLINK("https://patents.google.com/patent/US20010022435A1/en","US20010022435A1")</f>
        <v>US20010022435A1</v>
      </c>
      <c r="C370" s="37" t="s">
        <v>1547</v>
      </c>
      <c r="D370" s="31" t="s">
        <v>9</v>
      </c>
      <c r="E370" s="47" t="s">
        <v>12</v>
      </c>
      <c r="F370" s="31" t="s">
        <v>1548</v>
      </c>
      <c r="G370" s="31" t="s">
        <v>1549</v>
      </c>
      <c r="H370" s="31" t="s">
        <v>1550</v>
      </c>
      <c r="I370" s="47" t="s">
        <v>523</v>
      </c>
      <c r="J370" s="52">
        <v>2001</v>
      </c>
      <c r="K370" s="53" t="s">
        <v>31</v>
      </c>
    </row>
    <row r="371" spans="1:11" ht="291" customHeight="1">
      <c r="A371" s="1">
        <f t="shared" si="5"/>
        <v>370</v>
      </c>
      <c r="B371" s="50" t="str">
        <f>HYPERLINK("https://patents.google.com/patent/US6234262B1/en","US6234262B1")</f>
        <v>US6234262B1</v>
      </c>
      <c r="C371" s="37" t="s">
        <v>1551</v>
      </c>
      <c r="D371" s="31" t="s">
        <v>9</v>
      </c>
      <c r="E371" s="47" t="s">
        <v>12</v>
      </c>
      <c r="F371" s="31" t="s">
        <v>1552</v>
      </c>
      <c r="G371" s="31" t="s">
        <v>1553</v>
      </c>
      <c r="H371" s="31" t="s">
        <v>1554</v>
      </c>
      <c r="I371" s="47" t="s">
        <v>523</v>
      </c>
      <c r="J371" s="52">
        <v>2001</v>
      </c>
      <c r="K371" s="53" t="s">
        <v>31</v>
      </c>
    </row>
    <row r="372" spans="1:11" ht="248.4" customHeight="1">
      <c r="A372" s="1">
        <f t="shared" si="5"/>
        <v>371</v>
      </c>
      <c r="B372" s="50" t="str">
        <f>HYPERLINK("https://patents.google.com/patent/CA2251769C/en","CA2251769C")</f>
        <v>CA2251769C</v>
      </c>
      <c r="C372" s="37" t="s">
        <v>696</v>
      </c>
      <c r="D372" s="31" t="s">
        <v>206</v>
      </c>
      <c r="E372" s="47" t="s">
        <v>12</v>
      </c>
      <c r="F372" s="31" t="s">
        <v>539</v>
      </c>
      <c r="G372" s="31" t="s">
        <v>1555</v>
      </c>
      <c r="H372" s="31" t="s">
        <v>1556</v>
      </c>
      <c r="I372" s="47" t="s">
        <v>523</v>
      </c>
      <c r="J372" s="52">
        <v>2001</v>
      </c>
      <c r="K372" s="53" t="s">
        <v>32</v>
      </c>
    </row>
    <row r="373" spans="1:11" ht="191.4" customHeight="1">
      <c r="A373" s="1">
        <f t="shared" si="5"/>
        <v>372</v>
      </c>
      <c r="B373" s="50" t="str">
        <f>HYPERLINK("https://patents.google.com/patent/WO2001058744A1/en","WO2001058744A1")</f>
        <v>WO2001058744A1</v>
      </c>
      <c r="C373" s="37" t="s">
        <v>1557</v>
      </c>
      <c r="D373" s="31" t="s">
        <v>1558</v>
      </c>
      <c r="E373" s="47" t="s">
        <v>12</v>
      </c>
      <c r="F373" s="31" t="s">
        <v>14</v>
      </c>
      <c r="G373" s="31" t="s">
        <v>1559</v>
      </c>
      <c r="H373" s="31" t="s">
        <v>1560</v>
      </c>
      <c r="I373" s="47" t="s">
        <v>523</v>
      </c>
      <c r="J373" s="52">
        <v>2001</v>
      </c>
      <c r="K373" s="53" t="s">
        <v>31</v>
      </c>
    </row>
    <row r="374" spans="1:11" ht="286.8" customHeight="1">
      <c r="A374" s="1">
        <f t="shared" si="5"/>
        <v>373</v>
      </c>
      <c r="B374" s="50" t="str">
        <f>HYPERLINK("https://patents.google.com/patent/US6199648B1/en","US6199648B1")</f>
        <v>US6199648B1</v>
      </c>
      <c r="C374" s="37" t="s">
        <v>1561</v>
      </c>
      <c r="D374" s="31" t="s">
        <v>9</v>
      </c>
      <c r="E374" s="47" t="s">
        <v>12</v>
      </c>
      <c r="F374" s="31" t="s">
        <v>1562</v>
      </c>
      <c r="G374" s="31" t="s">
        <v>1563</v>
      </c>
      <c r="H374" s="31" t="s">
        <v>1564</v>
      </c>
      <c r="I374" s="47" t="s">
        <v>523</v>
      </c>
      <c r="J374" s="52">
        <v>2001</v>
      </c>
      <c r="K374" s="53" t="s">
        <v>32</v>
      </c>
    </row>
    <row r="375" spans="1:11" ht="250.2" customHeight="1">
      <c r="A375" s="1">
        <f t="shared" si="5"/>
        <v>374</v>
      </c>
      <c r="B375" s="50" t="str">
        <f>HYPERLINK("https://patents.google.com/patent/JP2001301685A/en","JP2001301685A")</f>
        <v>JP2001301685A</v>
      </c>
      <c r="C375" s="37" t="s">
        <v>1501</v>
      </c>
      <c r="D375" s="31" t="s">
        <v>64</v>
      </c>
      <c r="E375" s="47" t="s">
        <v>12</v>
      </c>
      <c r="F375" s="31" t="s">
        <v>1502</v>
      </c>
      <c r="G375" s="31" t="s">
        <v>1565</v>
      </c>
      <c r="H375" s="31" t="s">
        <v>1566</v>
      </c>
      <c r="I375" s="47" t="s">
        <v>523</v>
      </c>
      <c r="J375" s="52">
        <v>2001</v>
      </c>
      <c r="K375" s="53" t="s">
        <v>31</v>
      </c>
    </row>
    <row r="376" spans="1:11" ht="219.6" customHeight="1">
      <c r="A376" s="1">
        <f t="shared" si="5"/>
        <v>375</v>
      </c>
      <c r="B376" s="50" t="str">
        <f>HYPERLINK("https://patents.google.com/patent/CA2262074C/en","CA2262074C")</f>
        <v>CA2262074C</v>
      </c>
      <c r="C376" s="37" t="s">
        <v>1567</v>
      </c>
      <c r="D376" s="31" t="s">
        <v>206</v>
      </c>
      <c r="E376" s="47" t="s">
        <v>12</v>
      </c>
      <c r="F376" s="31" t="s">
        <v>1568</v>
      </c>
      <c r="G376" s="31" t="s">
        <v>1569</v>
      </c>
      <c r="H376" s="31" t="s">
        <v>1570</v>
      </c>
      <c r="I376" s="47" t="s">
        <v>523</v>
      </c>
      <c r="J376" s="52">
        <v>2001</v>
      </c>
      <c r="K376" s="53" t="s">
        <v>31</v>
      </c>
    </row>
    <row r="377" spans="1:11" ht="256.2" customHeight="1">
      <c r="A377" s="1">
        <f t="shared" si="5"/>
        <v>376</v>
      </c>
      <c r="B377" s="50" t="str">
        <f>HYPERLINK("https://patents.google.com/patent/CA2300359C/en","CA2300359C")</f>
        <v>CA2300359C</v>
      </c>
      <c r="C377" s="37" t="s">
        <v>1571</v>
      </c>
      <c r="D377" s="31" t="s">
        <v>1572</v>
      </c>
      <c r="E377" s="47" t="s">
        <v>12</v>
      </c>
      <c r="F377" s="47" t="s">
        <v>1494</v>
      </c>
      <c r="G377" s="31" t="s">
        <v>1573</v>
      </c>
      <c r="H377" s="31" t="s">
        <v>1574</v>
      </c>
      <c r="I377" s="47" t="s">
        <v>523</v>
      </c>
      <c r="J377" s="52">
        <v>2001</v>
      </c>
      <c r="K377" s="53" t="s">
        <v>31</v>
      </c>
    </row>
    <row r="378" spans="1:11" ht="213" customHeight="1">
      <c r="A378" s="1">
        <f t="shared" si="5"/>
        <v>377</v>
      </c>
      <c r="B378" s="50" t="str">
        <f>HYPERLINK("https://patents.google.com/patent/US6206386B1/en","US6206386B1")</f>
        <v>US6206386B1</v>
      </c>
      <c r="C378" s="37" t="s">
        <v>1575</v>
      </c>
      <c r="D378" s="31" t="s">
        <v>1572</v>
      </c>
      <c r="E378" s="47" t="s">
        <v>12</v>
      </c>
      <c r="F378" s="47" t="s">
        <v>1514</v>
      </c>
      <c r="G378" s="31" t="s">
        <v>1576</v>
      </c>
      <c r="H378" s="31" t="s">
        <v>1577</v>
      </c>
      <c r="I378" s="47" t="s">
        <v>523</v>
      </c>
      <c r="J378" s="52">
        <v>2001</v>
      </c>
      <c r="K378" s="53" t="s">
        <v>31</v>
      </c>
    </row>
    <row r="379" spans="1:11" ht="207" customHeight="1">
      <c r="A379" s="1">
        <f t="shared" si="5"/>
        <v>378</v>
      </c>
      <c r="B379" s="50" t="str">
        <f>HYPERLINK("https://patents.google.com/patent/CA2290901A1/en","CA2290901A1")</f>
        <v>CA2290901A1</v>
      </c>
      <c r="C379" s="37" t="s">
        <v>1578</v>
      </c>
      <c r="D379" s="31" t="s">
        <v>206</v>
      </c>
      <c r="E379" s="47" t="s">
        <v>12</v>
      </c>
      <c r="F379" s="47" t="s">
        <v>1494</v>
      </c>
      <c r="G379" s="31" t="s">
        <v>1579</v>
      </c>
      <c r="H379" s="31" t="s">
        <v>1580</v>
      </c>
      <c r="I379" s="47" t="s">
        <v>523</v>
      </c>
      <c r="J379" s="52">
        <v>2001</v>
      </c>
      <c r="K379" s="53" t="s">
        <v>31</v>
      </c>
    </row>
    <row r="380" spans="1:11" ht="288.60000000000002" customHeight="1">
      <c r="A380" s="1">
        <f t="shared" si="5"/>
        <v>379</v>
      </c>
      <c r="B380" s="44" t="str">
        <f>HYPERLINK("https://patents.google.com/patent/US4337958A/en", "US4337958A")</f>
        <v>US4337958A</v>
      </c>
      <c r="C380" s="56" t="s">
        <v>1581</v>
      </c>
      <c r="D380" s="43" t="s">
        <v>9</v>
      </c>
      <c r="E380" s="43" t="s">
        <v>12</v>
      </c>
      <c r="F380" s="43" t="s">
        <v>1582</v>
      </c>
      <c r="G380" s="43" t="s">
        <v>1583</v>
      </c>
      <c r="H380" s="43" t="s">
        <v>1584</v>
      </c>
      <c r="I380" s="43" t="s">
        <v>16</v>
      </c>
      <c r="J380" s="59">
        <v>2002</v>
      </c>
      <c r="K380" s="53" t="s">
        <v>31</v>
      </c>
    </row>
    <row r="381" spans="1:11" ht="224.4" customHeight="1">
      <c r="A381" s="1">
        <f t="shared" si="5"/>
        <v>380</v>
      </c>
      <c r="B381" s="84" t="str">
        <f>HYPERLINK("https://patents.google.com/patent/CA2350285A1/en","CA2350285A1")</f>
        <v>CA2350285A1</v>
      </c>
      <c r="C381" s="56" t="s">
        <v>1585</v>
      </c>
      <c r="D381" s="45" t="s">
        <v>206</v>
      </c>
      <c r="E381" s="45" t="s">
        <v>12</v>
      </c>
      <c r="F381" s="45" t="s">
        <v>539</v>
      </c>
      <c r="G381" s="43" t="s">
        <v>1586</v>
      </c>
      <c r="H381" s="43" t="s">
        <v>1587</v>
      </c>
      <c r="I381" s="45" t="s">
        <v>523</v>
      </c>
      <c r="J381" s="58">
        <v>2002</v>
      </c>
      <c r="K381" s="53" t="s">
        <v>31</v>
      </c>
    </row>
    <row r="382" spans="1:11" ht="261.60000000000002" customHeight="1">
      <c r="A382" s="1">
        <f t="shared" si="5"/>
        <v>381</v>
      </c>
      <c r="B382" s="48" t="str">
        <f>HYPERLINK("https://patents.google.com/patent/CA2350270A1/en","CA2350270A1")</f>
        <v>CA2350270A1</v>
      </c>
      <c r="C382" s="56" t="s">
        <v>1588</v>
      </c>
      <c r="D382" s="45" t="s">
        <v>206</v>
      </c>
      <c r="E382" s="45" t="s">
        <v>12</v>
      </c>
      <c r="F382" s="45" t="s">
        <v>1078</v>
      </c>
      <c r="G382" s="43" t="s">
        <v>1589</v>
      </c>
      <c r="H382" s="43" t="s">
        <v>1590</v>
      </c>
      <c r="I382" s="45" t="s">
        <v>523</v>
      </c>
      <c r="J382" s="58">
        <v>2002</v>
      </c>
      <c r="K382" s="53" t="s">
        <v>32</v>
      </c>
    </row>
    <row r="383" spans="1:11" ht="248.4" customHeight="1">
      <c r="A383" s="1">
        <f t="shared" si="5"/>
        <v>382</v>
      </c>
      <c r="B383" s="48" t="str">
        <f>HYPERLINK("https://patents.google.com/patent/CA2435034A1/en","CA2435034A1")</f>
        <v>CA2435034A1</v>
      </c>
      <c r="C383" s="56" t="s">
        <v>696</v>
      </c>
      <c r="D383" s="45" t="s">
        <v>206</v>
      </c>
      <c r="E383" s="45" t="s">
        <v>12</v>
      </c>
      <c r="F383" s="45" t="s">
        <v>539</v>
      </c>
      <c r="G383" s="43" t="s">
        <v>1591</v>
      </c>
      <c r="H383" s="43" t="s">
        <v>1592</v>
      </c>
      <c r="I383" s="45" t="s">
        <v>523</v>
      </c>
      <c r="J383" s="58">
        <v>2002</v>
      </c>
      <c r="K383" s="53" t="s">
        <v>31</v>
      </c>
    </row>
    <row r="384" spans="1:11" ht="220.2" customHeight="1">
      <c r="A384" s="1">
        <f t="shared" si="5"/>
        <v>383</v>
      </c>
      <c r="B384" s="50" t="str">
        <f>HYPERLINK("https://patents.google.com/patent/US6354389B1/en","US6354389B1")</f>
        <v>US6354389B1</v>
      </c>
      <c r="C384" s="37" t="s">
        <v>1593</v>
      </c>
      <c r="D384" s="31" t="s">
        <v>9</v>
      </c>
      <c r="E384" s="47" t="s">
        <v>12</v>
      </c>
      <c r="F384" s="31" t="s">
        <v>1078</v>
      </c>
      <c r="G384" s="31" t="s">
        <v>1594</v>
      </c>
      <c r="H384" s="31" t="s">
        <v>1595</v>
      </c>
      <c r="I384" s="47" t="s">
        <v>523</v>
      </c>
      <c r="J384" s="52">
        <v>2002</v>
      </c>
      <c r="K384" s="53" t="s">
        <v>31</v>
      </c>
    </row>
    <row r="385" spans="1:11" ht="159" customHeight="1">
      <c r="A385" s="1">
        <f t="shared" si="5"/>
        <v>384</v>
      </c>
      <c r="B385" s="50" t="str">
        <f>HYPERLINK("https://patents.google.com/patent/US20020105166A1/en","US20020105166A1")</f>
        <v>US20020105166A1</v>
      </c>
      <c r="C385" s="37" t="s">
        <v>1596</v>
      </c>
      <c r="D385" s="31" t="s">
        <v>9</v>
      </c>
      <c r="E385" s="47" t="s">
        <v>12</v>
      </c>
      <c r="F385" s="31" t="s">
        <v>1494</v>
      </c>
      <c r="G385" s="31" t="s">
        <v>1597</v>
      </c>
      <c r="H385" s="31" t="s">
        <v>1598</v>
      </c>
      <c r="I385" s="47" t="s">
        <v>523</v>
      </c>
      <c r="J385" s="52">
        <v>2002</v>
      </c>
      <c r="K385" s="53" t="s">
        <v>31</v>
      </c>
    </row>
    <row r="386" spans="1:11" ht="219" customHeight="1">
      <c r="A386" s="1">
        <f t="shared" si="5"/>
        <v>385</v>
      </c>
      <c r="B386" s="84" t="str">
        <f>HYPERLINK("https://patents.google.com/patent/US20020149174A1/en","US20020149174A1")</f>
        <v>US20020149174A1</v>
      </c>
      <c r="C386" s="37" t="s">
        <v>1599</v>
      </c>
      <c r="D386" s="31" t="s">
        <v>9</v>
      </c>
      <c r="E386" s="47" t="s">
        <v>12</v>
      </c>
      <c r="F386" s="31" t="s">
        <v>1494</v>
      </c>
      <c r="G386" s="31" t="s">
        <v>1600</v>
      </c>
      <c r="H386" s="31" t="s">
        <v>1601</v>
      </c>
      <c r="I386" s="47" t="s">
        <v>523</v>
      </c>
      <c r="J386" s="52">
        <v>2002</v>
      </c>
      <c r="K386" s="53" t="s">
        <v>31</v>
      </c>
    </row>
    <row r="387" spans="1:11" ht="198" customHeight="1">
      <c r="A387" s="1">
        <f t="shared" si="5"/>
        <v>386</v>
      </c>
      <c r="B387" s="50" t="str">
        <f>HYPERLINK("https://patents.google.com/patent/US6474662B1/en","US6474662B1")</f>
        <v>US6474662B1</v>
      </c>
      <c r="C387" s="37" t="s">
        <v>1602</v>
      </c>
      <c r="D387" s="31" t="s">
        <v>9</v>
      </c>
      <c r="E387" s="47" t="s">
        <v>12</v>
      </c>
      <c r="F387" s="31" t="s">
        <v>1603</v>
      </c>
      <c r="G387" s="31" t="s">
        <v>1604</v>
      </c>
      <c r="H387" s="31" t="s">
        <v>1605</v>
      </c>
      <c r="I387" s="47" t="s">
        <v>523</v>
      </c>
      <c r="J387" s="52">
        <v>2002</v>
      </c>
      <c r="K387" s="53" t="s">
        <v>32</v>
      </c>
    </row>
    <row r="388" spans="1:11" ht="257.39999999999998" customHeight="1">
      <c r="A388" s="1">
        <f t="shared" si="5"/>
        <v>387</v>
      </c>
      <c r="B388" s="50" t="str">
        <f>HYPERLINK("https://patents.google.com/patent/US6460646B2/en","US6460646B2")</f>
        <v>US6460646B2</v>
      </c>
      <c r="C388" s="37" t="s">
        <v>1606</v>
      </c>
      <c r="D388" s="31" t="s">
        <v>9</v>
      </c>
      <c r="E388" s="47" t="s">
        <v>12</v>
      </c>
      <c r="F388" s="31" t="s">
        <v>1607</v>
      </c>
      <c r="G388" s="31" t="s">
        <v>1608</v>
      </c>
      <c r="H388" s="31" t="s">
        <v>1609</v>
      </c>
      <c r="I388" s="47" t="s">
        <v>523</v>
      </c>
      <c r="J388" s="52">
        <v>2002</v>
      </c>
      <c r="K388" s="53" t="s">
        <v>31</v>
      </c>
    </row>
    <row r="389" spans="1:11" ht="249" customHeight="1">
      <c r="A389" s="1">
        <f t="shared" si="5"/>
        <v>388</v>
      </c>
      <c r="B389" s="84" t="str">
        <f>HYPERLINK("https://patents.google.com/patent/CA2317932C/en","CA2317932C")</f>
        <v>CA2317932C</v>
      </c>
      <c r="C389" s="37" t="s">
        <v>1610</v>
      </c>
      <c r="D389" s="31" t="s">
        <v>206</v>
      </c>
      <c r="E389" s="47" t="s">
        <v>12</v>
      </c>
      <c r="F389" s="31" t="s">
        <v>1078</v>
      </c>
      <c r="G389" s="31" t="s">
        <v>1611</v>
      </c>
      <c r="H389" s="31" t="s">
        <v>1612</v>
      </c>
      <c r="I389" s="47" t="s">
        <v>523</v>
      </c>
      <c r="J389" s="52">
        <v>2002</v>
      </c>
      <c r="K389" s="53" t="s">
        <v>31</v>
      </c>
    </row>
    <row r="390" spans="1:11" ht="229.8" customHeight="1">
      <c r="A390" s="1">
        <f t="shared" si="5"/>
        <v>389</v>
      </c>
      <c r="B390" s="84" t="str">
        <f>HYPERLINK("https://patents.google.com/patent/US6354677B1/en","US6354677B1")</f>
        <v>US6354677B1</v>
      </c>
      <c r="C390" s="37" t="s">
        <v>1613</v>
      </c>
      <c r="D390" s="31" t="s">
        <v>9</v>
      </c>
      <c r="E390" s="47" t="s">
        <v>12</v>
      </c>
      <c r="F390" s="31" t="s">
        <v>1614</v>
      </c>
      <c r="G390" s="31" t="s">
        <v>1615</v>
      </c>
      <c r="H390" s="31" t="s">
        <v>1616</v>
      </c>
      <c r="I390" s="47" t="s">
        <v>523</v>
      </c>
      <c r="J390" s="60">
        <v>2002</v>
      </c>
      <c r="K390" s="63" t="s">
        <v>31</v>
      </c>
    </row>
    <row r="391" spans="1:11" ht="243.6" customHeight="1">
      <c r="A391" s="1">
        <f t="shared" si="5"/>
        <v>390</v>
      </c>
      <c r="B391" s="50" t="str">
        <f>HYPERLINK("https://patents.google.com/patent/CA2338609A1/en","CA2338609A1")</f>
        <v>CA2338609A1</v>
      </c>
      <c r="C391" s="37" t="s">
        <v>1617</v>
      </c>
      <c r="D391" s="31" t="s">
        <v>206</v>
      </c>
      <c r="E391" s="47" t="s">
        <v>12</v>
      </c>
      <c r="F391" s="31" t="s">
        <v>1618</v>
      </c>
      <c r="G391" s="31" t="s">
        <v>1619</v>
      </c>
      <c r="H391" s="31" t="s">
        <v>1620</v>
      </c>
      <c r="I391" s="52" t="s">
        <v>523</v>
      </c>
      <c r="J391" s="47">
        <v>2002</v>
      </c>
      <c r="K391" s="53" t="s">
        <v>31</v>
      </c>
    </row>
    <row r="392" spans="1:11" ht="136.80000000000001" customHeight="1">
      <c r="A392" s="1">
        <f t="shared" si="5"/>
        <v>391</v>
      </c>
      <c r="B392" s="50" t="str">
        <f>HYPERLINK("https://patents.google.com/patent/RU25724U1/en","RU25724U1")</f>
        <v>RU25724U1</v>
      </c>
      <c r="C392" s="37" t="s">
        <v>810</v>
      </c>
      <c r="D392" s="31" t="s">
        <v>145</v>
      </c>
      <c r="E392" s="47" t="s">
        <v>12</v>
      </c>
      <c r="F392" s="31" t="s">
        <v>1621</v>
      </c>
      <c r="G392" s="31" t="s">
        <v>1622</v>
      </c>
      <c r="H392" s="31" t="s">
        <v>1623</v>
      </c>
      <c r="I392" s="47" t="s">
        <v>523</v>
      </c>
      <c r="J392" s="62">
        <v>2002</v>
      </c>
      <c r="K392" s="64" t="s">
        <v>31</v>
      </c>
    </row>
    <row r="393" spans="1:11" ht="261" customHeight="1">
      <c r="A393" s="1">
        <f t="shared" si="5"/>
        <v>392</v>
      </c>
      <c r="B393" s="84" t="str">
        <f>HYPERLINK("https://patents.google.com/patent/US6450280B1/en","US6450280B1")</f>
        <v>US6450280B1</v>
      </c>
      <c r="C393" s="37" t="s">
        <v>706</v>
      </c>
      <c r="D393" s="31" t="s">
        <v>9</v>
      </c>
      <c r="E393" s="47" t="s">
        <v>12</v>
      </c>
      <c r="F393" s="31" t="s">
        <v>1078</v>
      </c>
      <c r="G393" s="31" t="s">
        <v>1624</v>
      </c>
      <c r="H393" s="31" t="s">
        <v>1625</v>
      </c>
      <c r="I393" s="47" t="s">
        <v>523</v>
      </c>
      <c r="J393" s="52">
        <v>2002</v>
      </c>
      <c r="K393" s="53" t="s">
        <v>31</v>
      </c>
    </row>
    <row r="394" spans="1:11" ht="247.2" customHeight="1">
      <c r="A394" s="1">
        <f t="shared" si="5"/>
        <v>393</v>
      </c>
      <c r="B394" s="50" t="str">
        <f>HYPERLINK("https://patents.google.com/patent/CA2350274A1/en","CA2350274A1")</f>
        <v>CA2350274A1</v>
      </c>
      <c r="C394" s="37" t="s">
        <v>1626</v>
      </c>
      <c r="D394" s="31" t="s">
        <v>206</v>
      </c>
      <c r="E394" s="47" t="s">
        <v>12</v>
      </c>
      <c r="F394" s="47" t="s">
        <v>1514</v>
      </c>
      <c r="G394" s="31" t="s">
        <v>1627</v>
      </c>
      <c r="H394" s="31" t="s">
        <v>1628</v>
      </c>
      <c r="I394" s="47" t="s">
        <v>523</v>
      </c>
      <c r="J394" s="52">
        <v>2002</v>
      </c>
      <c r="K394" s="53" t="s">
        <v>31</v>
      </c>
    </row>
    <row r="395" spans="1:11" ht="223.2" customHeight="1">
      <c r="A395" s="1">
        <f t="shared" si="5"/>
        <v>394</v>
      </c>
      <c r="B395" s="50" t="str">
        <f>HYPERLINK("https://patents.google.com/patent/US20020056966A1/en","US20020056966A1")</f>
        <v>US20020056966A1</v>
      </c>
      <c r="C395" s="37" t="s">
        <v>1629</v>
      </c>
      <c r="D395" s="31" t="s">
        <v>9</v>
      </c>
      <c r="E395" s="47" t="s">
        <v>12</v>
      </c>
      <c r="F395" s="47" t="s">
        <v>1494</v>
      </c>
      <c r="G395" s="31" t="s">
        <v>1630</v>
      </c>
      <c r="H395" s="31" t="s">
        <v>1631</v>
      </c>
      <c r="I395" s="47" t="s">
        <v>523</v>
      </c>
      <c r="J395" s="52">
        <v>2002</v>
      </c>
      <c r="K395" s="53" t="s">
        <v>31</v>
      </c>
    </row>
    <row r="396" spans="1:11" ht="310.2" customHeight="1">
      <c r="A396" s="1">
        <f t="shared" si="5"/>
        <v>395</v>
      </c>
      <c r="B396" s="44" t="str">
        <f>HYPERLINK("https://patents.google.com/patent/CA1150752A/en", "CA1150752A")</f>
        <v>CA1150752A</v>
      </c>
      <c r="C396" s="56" t="s">
        <v>1632</v>
      </c>
      <c r="D396" s="43" t="s">
        <v>206</v>
      </c>
      <c r="E396" s="43" t="s">
        <v>12</v>
      </c>
      <c r="F396" s="43" t="s">
        <v>1481</v>
      </c>
      <c r="G396" s="43" t="s">
        <v>1633</v>
      </c>
      <c r="H396" s="43" t="s">
        <v>1634</v>
      </c>
      <c r="I396" s="43" t="s">
        <v>16</v>
      </c>
      <c r="J396" s="59">
        <v>2003</v>
      </c>
      <c r="K396" s="53" t="s">
        <v>32</v>
      </c>
    </row>
    <row r="397" spans="1:11" ht="175.2" customHeight="1">
      <c r="A397" s="1">
        <f t="shared" si="5"/>
        <v>396</v>
      </c>
      <c r="B397" s="44" t="str">
        <f>HYPERLINK("https://patents.google.com/patent/US6655487B2/en", "US6655487B2")</f>
        <v>US6655487B2</v>
      </c>
      <c r="C397" s="56" t="s">
        <v>1635</v>
      </c>
      <c r="D397" s="43" t="s">
        <v>9</v>
      </c>
      <c r="E397" s="43" t="s">
        <v>12</v>
      </c>
      <c r="F397" s="43" t="s">
        <v>1078</v>
      </c>
      <c r="G397" s="43" t="s">
        <v>1636</v>
      </c>
      <c r="H397" s="43" t="s">
        <v>1637</v>
      </c>
      <c r="I397" s="43" t="s">
        <v>16</v>
      </c>
      <c r="J397" s="59">
        <v>2003</v>
      </c>
      <c r="K397" s="53" t="s">
        <v>31</v>
      </c>
    </row>
    <row r="398" spans="1:11" ht="178.2" customHeight="1">
      <c r="A398" s="1">
        <f t="shared" si="5"/>
        <v>397</v>
      </c>
      <c r="B398" s="44" t="str">
        <f>HYPERLINK("https://patents.google.com/patent/US6619417B2/en", "US6619417B2")</f>
        <v>US6619417B2</v>
      </c>
      <c r="C398" s="56" t="s">
        <v>1638</v>
      </c>
      <c r="D398" s="43" t="s">
        <v>9</v>
      </c>
      <c r="E398" s="43" t="s">
        <v>12</v>
      </c>
      <c r="F398" s="43" t="s">
        <v>1639</v>
      </c>
      <c r="G398" s="43" t="s">
        <v>1640</v>
      </c>
      <c r="H398" s="43" t="s">
        <v>1641</v>
      </c>
      <c r="I398" s="43" t="s">
        <v>16</v>
      </c>
      <c r="J398" s="59">
        <v>2003</v>
      </c>
      <c r="K398" s="53" t="s">
        <v>31</v>
      </c>
    </row>
    <row r="399" spans="1:11" ht="313.8" customHeight="1">
      <c r="A399" s="1">
        <f t="shared" si="5"/>
        <v>398</v>
      </c>
      <c r="B399" s="50" t="str">
        <f>HYPERLINK("https://patents.google.com/patent/US20030034619A1/en","US20030034619A1")</f>
        <v>US20030034619A1</v>
      </c>
      <c r="C399" s="37" t="s">
        <v>1642</v>
      </c>
      <c r="D399" s="31" t="s">
        <v>9</v>
      </c>
      <c r="E399" s="47" t="s">
        <v>12</v>
      </c>
      <c r="F399" s="31" t="s">
        <v>1494</v>
      </c>
      <c r="G399" s="31" t="s">
        <v>1643</v>
      </c>
      <c r="H399" s="31" t="s">
        <v>1644</v>
      </c>
      <c r="I399" s="47" t="s">
        <v>523</v>
      </c>
      <c r="J399" s="52">
        <v>2003</v>
      </c>
      <c r="K399" s="53" t="s">
        <v>31</v>
      </c>
    </row>
    <row r="400" spans="1:11" ht="165.6" customHeight="1">
      <c r="A400" s="1">
        <f t="shared" si="5"/>
        <v>399</v>
      </c>
      <c r="B400" s="50" t="str">
        <f>HYPERLINK("https://patents.google.com/patent/US6595309B1/en","US6595309B1")</f>
        <v>US6595309B1</v>
      </c>
      <c r="C400" s="37" t="s">
        <v>581</v>
      </c>
      <c r="D400" s="31" t="s">
        <v>9</v>
      </c>
      <c r="E400" s="47" t="s">
        <v>12</v>
      </c>
      <c r="F400" s="31" t="s">
        <v>1078</v>
      </c>
      <c r="G400" s="31" t="s">
        <v>1645</v>
      </c>
      <c r="H400" s="31" t="s">
        <v>1646</v>
      </c>
      <c r="I400" s="47" t="s">
        <v>523</v>
      </c>
      <c r="J400" s="52">
        <v>2003</v>
      </c>
      <c r="K400" s="53" t="s">
        <v>31</v>
      </c>
    </row>
    <row r="401" spans="1:11" ht="193.8" customHeight="1">
      <c r="A401" s="1">
        <f t="shared" si="5"/>
        <v>400</v>
      </c>
      <c r="B401" s="50" t="str">
        <f>HYPERLINK("https://patents.google.com/patent/CA2327341C/en","CA2327341C")</f>
        <v>CA2327341C</v>
      </c>
      <c r="C401" s="37" t="s">
        <v>1647</v>
      </c>
      <c r="D401" s="31" t="s">
        <v>206</v>
      </c>
      <c r="E401" s="47" t="s">
        <v>12</v>
      </c>
      <c r="F401" s="31" t="s">
        <v>1648</v>
      </c>
      <c r="G401" s="31" t="s">
        <v>1649</v>
      </c>
      <c r="H401" s="31" t="s">
        <v>1650</v>
      </c>
      <c r="I401" s="47" t="s">
        <v>523</v>
      </c>
      <c r="J401" s="52">
        <v>2003</v>
      </c>
      <c r="K401" s="53" t="s">
        <v>31</v>
      </c>
    </row>
    <row r="402" spans="1:11" ht="123" customHeight="1">
      <c r="A402" s="1">
        <f t="shared" si="5"/>
        <v>401</v>
      </c>
      <c r="B402" s="50" t="str">
        <f>HYPERLINK("https://patents.google.com/patent/CA2354201A1/en","CA2354201A1")</f>
        <v>CA2354201A1</v>
      </c>
      <c r="C402" s="37" t="s">
        <v>1651</v>
      </c>
      <c r="D402" s="31" t="s">
        <v>206</v>
      </c>
      <c r="E402" s="47" t="s">
        <v>12</v>
      </c>
      <c r="F402" s="31" t="s">
        <v>1652</v>
      </c>
      <c r="G402" s="31" t="s">
        <v>1653</v>
      </c>
      <c r="H402" s="31" t="s">
        <v>1654</v>
      </c>
      <c r="I402" s="47" t="s">
        <v>523</v>
      </c>
      <c r="J402" s="52">
        <v>2003</v>
      </c>
      <c r="K402" s="53" t="s">
        <v>31</v>
      </c>
    </row>
    <row r="403" spans="1:11" ht="159" customHeight="1">
      <c r="A403" s="1">
        <f t="shared" si="5"/>
        <v>402</v>
      </c>
      <c r="B403" s="50" t="str">
        <f>HYPERLINK("https://patents.google.com/patent/US6510913B1/en","US6510913B1")</f>
        <v>US6510913B1</v>
      </c>
      <c r="C403" s="37" t="s">
        <v>1557</v>
      </c>
      <c r="D403" s="31" t="s">
        <v>9</v>
      </c>
      <c r="E403" s="47" t="s">
        <v>12</v>
      </c>
      <c r="F403" s="31" t="s">
        <v>14</v>
      </c>
      <c r="G403" s="31" t="s">
        <v>1655</v>
      </c>
      <c r="H403" s="31" t="s">
        <v>1656</v>
      </c>
      <c r="I403" s="47" t="s">
        <v>523</v>
      </c>
      <c r="J403" s="52">
        <v>2003</v>
      </c>
      <c r="K403" s="53" t="s">
        <v>31</v>
      </c>
    </row>
    <row r="404" spans="1:11" ht="253.8" customHeight="1">
      <c r="A404" s="1">
        <f t="shared" si="5"/>
        <v>403</v>
      </c>
      <c r="B404" s="50" t="str">
        <f>HYPERLINK("https://patents.google.com/patent/CA2378638C/en","CA2378638C")</f>
        <v>CA2378638C</v>
      </c>
      <c r="C404" s="37" t="s">
        <v>1657</v>
      </c>
      <c r="D404" s="31" t="s">
        <v>206</v>
      </c>
      <c r="E404" s="47" t="s">
        <v>12</v>
      </c>
      <c r="F404" s="31" t="s">
        <v>1652</v>
      </c>
      <c r="G404" s="31" t="s">
        <v>1658</v>
      </c>
      <c r="H404" s="31" t="s">
        <v>1659</v>
      </c>
      <c r="I404" s="47" t="s">
        <v>523</v>
      </c>
      <c r="J404" s="52">
        <v>2003</v>
      </c>
      <c r="K404" s="53" t="s">
        <v>32</v>
      </c>
    </row>
    <row r="405" spans="1:11" ht="183" customHeight="1">
      <c r="A405" s="1">
        <f t="shared" si="5"/>
        <v>404</v>
      </c>
      <c r="B405" s="50" t="str">
        <f>HYPERLINK("https://patents.google.com/patent/CA2305924C/en","CA2305924C")</f>
        <v>CA2305924C</v>
      </c>
      <c r="C405" s="37" t="s">
        <v>1660</v>
      </c>
      <c r="D405" s="31" t="s">
        <v>206</v>
      </c>
      <c r="E405" s="47" t="s">
        <v>12</v>
      </c>
      <c r="F405" s="31" t="s">
        <v>14</v>
      </c>
      <c r="G405" s="31" t="s">
        <v>1661</v>
      </c>
      <c r="H405" s="31" t="s">
        <v>1662</v>
      </c>
      <c r="I405" s="47" t="s">
        <v>523</v>
      </c>
      <c r="J405" s="52">
        <v>2003</v>
      </c>
      <c r="K405" s="53" t="s">
        <v>31</v>
      </c>
    </row>
    <row r="406" spans="1:11" ht="195.6" customHeight="1">
      <c r="A406" s="1">
        <f t="shared" ref="A406:A469" si="6">A405+1</f>
        <v>405</v>
      </c>
      <c r="B406" s="84" t="str">
        <f>HYPERLINK("https://patents.google.com/patent/US6505895B2/en","US6505895B2")</f>
        <v>US6505895B2</v>
      </c>
      <c r="C406" s="37" t="s">
        <v>1663</v>
      </c>
      <c r="D406" s="31" t="s">
        <v>9</v>
      </c>
      <c r="E406" s="47" t="s">
        <v>12</v>
      </c>
      <c r="F406" s="31" t="s">
        <v>1618</v>
      </c>
      <c r="G406" s="31" t="s">
        <v>1664</v>
      </c>
      <c r="H406" s="31" t="s">
        <v>1665</v>
      </c>
      <c r="I406" s="47" t="s">
        <v>523</v>
      </c>
      <c r="J406" s="52">
        <v>2003</v>
      </c>
      <c r="K406" s="53" t="s">
        <v>31</v>
      </c>
    </row>
    <row r="407" spans="1:11" ht="119.4" customHeight="1">
      <c r="A407" s="1">
        <f t="shared" si="6"/>
        <v>406</v>
      </c>
      <c r="B407" s="50" t="str">
        <f>HYPERLINK("https://patents.google.com/patent/FI112341B/en","FI112341B")</f>
        <v>FI112341B</v>
      </c>
      <c r="C407" s="37" t="s">
        <v>1666</v>
      </c>
      <c r="D407" s="31" t="s">
        <v>1667</v>
      </c>
      <c r="E407" s="47" t="s">
        <v>12</v>
      </c>
      <c r="F407" s="31" t="s">
        <v>1668</v>
      </c>
      <c r="G407" s="31" t="s">
        <v>1669</v>
      </c>
      <c r="H407" s="31" t="s">
        <v>1670</v>
      </c>
      <c r="I407" s="47" t="s">
        <v>523</v>
      </c>
      <c r="J407" s="52">
        <v>2003</v>
      </c>
      <c r="K407" s="53" t="s">
        <v>31</v>
      </c>
    </row>
    <row r="408" spans="1:11" ht="249.6" customHeight="1">
      <c r="A408" s="1">
        <f t="shared" si="6"/>
        <v>407</v>
      </c>
      <c r="B408" s="50" t="str">
        <f>HYPERLINK("https://patents.google.com/patent/CA2198068C/en","CA2198068C")</f>
        <v>CA2198068C</v>
      </c>
      <c r="C408" s="37" t="s">
        <v>1671</v>
      </c>
      <c r="D408" s="31" t="s">
        <v>206</v>
      </c>
      <c r="E408" s="47" t="s">
        <v>12</v>
      </c>
      <c r="F408" s="31" t="s">
        <v>1672</v>
      </c>
      <c r="G408" s="31" t="s">
        <v>1673</v>
      </c>
      <c r="H408" s="31" t="s">
        <v>1674</v>
      </c>
      <c r="I408" s="47" t="s">
        <v>523</v>
      </c>
      <c r="J408" s="52">
        <v>2003</v>
      </c>
      <c r="K408" s="53" t="s">
        <v>32</v>
      </c>
    </row>
    <row r="409" spans="1:11" ht="219" customHeight="1">
      <c r="A409" s="1">
        <f t="shared" si="6"/>
        <v>408</v>
      </c>
      <c r="B409" s="50" t="str">
        <f>HYPERLINK("https://patents.google.com/patent/US20030029658A1/en","US20030029658A1")</f>
        <v>US20030029658A1</v>
      </c>
      <c r="C409" s="37" t="s">
        <v>656</v>
      </c>
      <c r="D409" s="31" t="s">
        <v>1510</v>
      </c>
      <c r="E409" s="47" t="s">
        <v>12</v>
      </c>
      <c r="F409" s="47" t="s">
        <v>539</v>
      </c>
      <c r="G409" s="31" t="s">
        <v>1675</v>
      </c>
      <c r="H409" s="31" t="s">
        <v>1676</v>
      </c>
      <c r="I409" s="47" t="s">
        <v>523</v>
      </c>
      <c r="J409" s="52">
        <v>2003</v>
      </c>
      <c r="K409" s="53" t="s">
        <v>31</v>
      </c>
    </row>
    <row r="410" spans="1:11" ht="394.2" customHeight="1">
      <c r="A410" s="1">
        <f t="shared" si="6"/>
        <v>409</v>
      </c>
      <c r="B410" s="50" t="str">
        <f>HYPERLINK("https://patents.google.com/patent/US20030029659A1/en","US20030029659A1")</f>
        <v>US20030029659A1</v>
      </c>
      <c r="C410" s="37" t="s">
        <v>656</v>
      </c>
      <c r="D410" s="31" t="s">
        <v>1677</v>
      </c>
      <c r="E410" s="47" t="s">
        <v>12</v>
      </c>
      <c r="F410" s="47" t="s">
        <v>539</v>
      </c>
      <c r="G410" s="31" t="s">
        <v>1678</v>
      </c>
      <c r="H410" s="31" t="s">
        <v>1679</v>
      </c>
      <c r="I410" s="47" t="s">
        <v>523</v>
      </c>
      <c r="J410" s="52">
        <v>2003</v>
      </c>
      <c r="K410" s="53" t="s">
        <v>31</v>
      </c>
    </row>
    <row r="411" spans="1:11" ht="250.8" customHeight="1">
      <c r="A411" s="1">
        <f t="shared" si="6"/>
        <v>410</v>
      </c>
      <c r="B411" s="50" t="str">
        <f>HYPERLINK("https://patents.google.com/patent/CA2168905C/en","CA2168905C")</f>
        <v>CA2168905C</v>
      </c>
      <c r="C411" s="37" t="s">
        <v>1680</v>
      </c>
      <c r="D411" s="31" t="s">
        <v>1681</v>
      </c>
      <c r="E411" s="47" t="s">
        <v>12</v>
      </c>
      <c r="F411" s="47" t="s">
        <v>1078</v>
      </c>
      <c r="G411" s="31" t="s">
        <v>1682</v>
      </c>
      <c r="H411" s="31" t="s">
        <v>1683</v>
      </c>
      <c r="I411" s="47" t="s">
        <v>523</v>
      </c>
      <c r="J411" s="52">
        <v>2003</v>
      </c>
      <c r="K411" s="53" t="s">
        <v>32</v>
      </c>
    </row>
    <row r="412" spans="1:11" ht="266.39999999999998" customHeight="1">
      <c r="A412" s="1">
        <f t="shared" si="6"/>
        <v>411</v>
      </c>
      <c r="B412" s="50" t="str">
        <f>HYPERLINK("https://patents.google.com/patent/US6543985B1/en","US6543985B1")</f>
        <v>US6543985B1</v>
      </c>
      <c r="C412" s="37" t="s">
        <v>1684</v>
      </c>
      <c r="D412" s="31" t="s">
        <v>9</v>
      </c>
      <c r="E412" s="47" t="s">
        <v>12</v>
      </c>
      <c r="F412" s="47" t="s">
        <v>1514</v>
      </c>
      <c r="G412" s="31" t="s">
        <v>1685</v>
      </c>
      <c r="H412" s="31" t="s">
        <v>1686</v>
      </c>
      <c r="I412" s="47" t="s">
        <v>523</v>
      </c>
      <c r="J412" s="52">
        <v>2003</v>
      </c>
      <c r="K412" s="53" t="s">
        <v>31</v>
      </c>
    </row>
    <row r="413" spans="1:11" ht="254.4" customHeight="1">
      <c r="A413" s="1">
        <f t="shared" si="6"/>
        <v>412</v>
      </c>
      <c r="B413" s="50" t="str">
        <f>HYPERLINK("https://patents.google.com/patent/CA2371701A1/en","CA2371701A1")</f>
        <v>CA2371701A1</v>
      </c>
      <c r="C413" s="37" t="s">
        <v>1687</v>
      </c>
      <c r="D413" s="31" t="s">
        <v>206</v>
      </c>
      <c r="E413" s="47" t="s">
        <v>12</v>
      </c>
      <c r="F413" s="47" t="s">
        <v>1514</v>
      </c>
      <c r="G413" s="31" t="s">
        <v>1688</v>
      </c>
      <c r="H413" s="31" t="s">
        <v>1689</v>
      </c>
      <c r="I413" s="47" t="s">
        <v>523</v>
      </c>
      <c r="J413" s="52">
        <v>2003</v>
      </c>
      <c r="K413" s="53" t="s">
        <v>31</v>
      </c>
    </row>
    <row r="414" spans="1:11" ht="251.4" customHeight="1">
      <c r="A414" s="1">
        <f t="shared" si="6"/>
        <v>413</v>
      </c>
      <c r="B414" s="48" t="str">
        <f>HYPERLINK("https://patents.google.com/patent/CA2337466C/en","CA2337466C")</f>
        <v>CA2337466C</v>
      </c>
      <c r="C414" s="56" t="s">
        <v>1690</v>
      </c>
      <c r="D414" s="45" t="s">
        <v>206</v>
      </c>
      <c r="E414" s="45" t="s">
        <v>12</v>
      </c>
      <c r="F414" s="45" t="s">
        <v>14</v>
      </c>
      <c r="G414" s="43" t="s">
        <v>1691</v>
      </c>
      <c r="H414" s="43" t="s">
        <v>1692</v>
      </c>
      <c r="I414" s="45" t="s">
        <v>523</v>
      </c>
      <c r="J414" s="58">
        <v>2004</v>
      </c>
      <c r="K414" s="53" t="s">
        <v>31</v>
      </c>
    </row>
    <row r="415" spans="1:11" ht="236.4" customHeight="1">
      <c r="A415" s="1">
        <f t="shared" si="6"/>
        <v>414</v>
      </c>
      <c r="B415" s="84" t="str">
        <f>HYPERLINK("https://patents.google.com/patent/CA2441643A1/en","CA2441643A1")</f>
        <v>CA2441643A1</v>
      </c>
      <c r="C415" s="56" t="s">
        <v>1693</v>
      </c>
      <c r="D415" s="45" t="s">
        <v>206</v>
      </c>
      <c r="E415" s="45" t="s">
        <v>12</v>
      </c>
      <c r="F415" s="45" t="s">
        <v>1078</v>
      </c>
      <c r="G415" s="43" t="s">
        <v>1694</v>
      </c>
      <c r="H415" s="43" t="s">
        <v>1695</v>
      </c>
      <c r="I415" s="45" t="s">
        <v>523</v>
      </c>
      <c r="J415" s="58">
        <v>2004</v>
      </c>
      <c r="K415" s="53" t="s">
        <v>31</v>
      </c>
    </row>
    <row r="416" spans="1:11" ht="190.2" customHeight="1">
      <c r="A416" s="1">
        <f t="shared" si="6"/>
        <v>415</v>
      </c>
      <c r="B416" s="50" t="str">
        <f>HYPERLINK("https://patents.google.com/patent/US6802383B2/en","US6802383B2")</f>
        <v>US6802383B2</v>
      </c>
      <c r="C416" s="37" t="s">
        <v>1696</v>
      </c>
      <c r="D416" s="31" t="s">
        <v>9</v>
      </c>
      <c r="E416" s="47" t="s">
        <v>12</v>
      </c>
      <c r="F416" s="31" t="s">
        <v>1697</v>
      </c>
      <c r="G416" s="31" t="s">
        <v>1698</v>
      </c>
      <c r="H416" s="31" t="s">
        <v>1699</v>
      </c>
      <c r="I416" s="47" t="s">
        <v>523</v>
      </c>
      <c r="J416" s="52">
        <v>2004</v>
      </c>
      <c r="K416" s="53" t="s">
        <v>31</v>
      </c>
    </row>
    <row r="417" spans="1:11" ht="242.4" customHeight="1">
      <c r="A417" s="1">
        <f t="shared" si="6"/>
        <v>416</v>
      </c>
      <c r="B417" s="50" t="str">
        <f>HYPERLINK("https://patents.google.com/patent/US6692009B2/en","US6692009B2")</f>
        <v>US6692009B2</v>
      </c>
      <c r="C417" s="37" t="s">
        <v>1700</v>
      </c>
      <c r="D417" s="31" t="s">
        <v>9</v>
      </c>
      <c r="E417" s="47" t="s">
        <v>12</v>
      </c>
      <c r="F417" s="31" t="s">
        <v>1494</v>
      </c>
      <c r="G417" s="31" t="s">
        <v>1701</v>
      </c>
      <c r="H417" s="31" t="s">
        <v>1702</v>
      </c>
      <c r="I417" s="47" t="s">
        <v>523</v>
      </c>
      <c r="J417" s="52">
        <v>2004</v>
      </c>
      <c r="K417" s="53" t="s">
        <v>31</v>
      </c>
    </row>
    <row r="418" spans="1:11" ht="148.80000000000001" customHeight="1">
      <c r="A418" s="1">
        <f t="shared" si="6"/>
        <v>417</v>
      </c>
      <c r="B418" s="50" t="str">
        <f>HYPERLINK("https://patents.google.com/patent/JP2004196223A/en","JP2004196223A")</f>
        <v>JP2004196223A</v>
      </c>
      <c r="C418" s="37" t="s">
        <v>1703</v>
      </c>
      <c r="D418" s="31" t="s">
        <v>64</v>
      </c>
      <c r="E418" s="47" t="s">
        <v>12</v>
      </c>
      <c r="F418" s="31" t="s">
        <v>1393</v>
      </c>
      <c r="G418" s="31" t="s">
        <v>1704</v>
      </c>
      <c r="H418" s="31" t="s">
        <v>1705</v>
      </c>
      <c r="I418" s="47" t="s">
        <v>523</v>
      </c>
      <c r="J418" s="52">
        <v>2004</v>
      </c>
      <c r="K418" s="53" t="s">
        <v>31</v>
      </c>
    </row>
    <row r="419" spans="1:11" ht="124.8" customHeight="1">
      <c r="A419" s="1">
        <f t="shared" si="6"/>
        <v>418</v>
      </c>
      <c r="B419" s="84" t="str">
        <f>HYPERLINK("https://patents.google.com/patent/US6705620B2/en","US6705620B2")</f>
        <v>US6705620B2</v>
      </c>
      <c r="C419" s="37" t="s">
        <v>1706</v>
      </c>
      <c r="D419" s="31" t="s">
        <v>9</v>
      </c>
      <c r="E419" s="47" t="s">
        <v>12</v>
      </c>
      <c r="F419" s="31" t="s">
        <v>1494</v>
      </c>
      <c r="G419" s="31" t="s">
        <v>1707</v>
      </c>
      <c r="H419" s="31" t="s">
        <v>1708</v>
      </c>
      <c r="I419" s="47" t="s">
        <v>523</v>
      </c>
      <c r="J419" s="52">
        <v>2004</v>
      </c>
      <c r="K419" s="53" t="s">
        <v>31</v>
      </c>
    </row>
    <row r="420" spans="1:11" ht="115.2">
      <c r="A420" s="1">
        <f t="shared" si="6"/>
        <v>419</v>
      </c>
      <c r="B420" s="84" t="str">
        <f>HYPERLINK("https://patents.google.com/patent/JP2004217195A/en","JP2004217195A")</f>
        <v>JP2004217195A</v>
      </c>
      <c r="C420" s="37" t="s">
        <v>581</v>
      </c>
      <c r="D420" s="31" t="s">
        <v>1709</v>
      </c>
      <c r="E420" s="47" t="s">
        <v>12</v>
      </c>
      <c r="F420" s="47" t="s">
        <v>1078</v>
      </c>
      <c r="G420" s="31" t="s">
        <v>1710</v>
      </c>
      <c r="H420" s="31" t="s">
        <v>1711</v>
      </c>
      <c r="I420" s="47" t="s">
        <v>523</v>
      </c>
      <c r="J420" s="52">
        <v>2004</v>
      </c>
      <c r="K420" s="53" t="s">
        <v>32</v>
      </c>
    </row>
    <row r="421" spans="1:11" ht="141" customHeight="1">
      <c r="A421" s="1">
        <f t="shared" si="6"/>
        <v>420</v>
      </c>
      <c r="B421" s="50" t="str">
        <f>HYPERLINK("https://patents.google.com/patent/US6832769B2/en","US6832769B2")</f>
        <v>US6832769B2</v>
      </c>
      <c r="C421" s="38" t="s">
        <v>1575</v>
      </c>
      <c r="D421" s="33" t="s">
        <v>9</v>
      </c>
      <c r="E421" s="49" t="s">
        <v>12</v>
      </c>
      <c r="F421" s="49" t="s">
        <v>1514</v>
      </c>
      <c r="G421" s="33" t="s">
        <v>1712</v>
      </c>
      <c r="H421" s="33" t="s">
        <v>1713</v>
      </c>
      <c r="I421" s="49" t="s">
        <v>523</v>
      </c>
      <c r="J421" s="60">
        <v>2004</v>
      </c>
      <c r="K421" s="53" t="s">
        <v>31</v>
      </c>
    </row>
    <row r="422" spans="1:11" ht="229.2" customHeight="1">
      <c r="A422" s="1">
        <f t="shared" si="6"/>
        <v>421</v>
      </c>
      <c r="B422" s="50" t="str">
        <f>HYPERLINK("https://patents.google.com/patent/EP1449751A3/en","EP1449751A3")</f>
        <v>EP1449751A3</v>
      </c>
      <c r="C422" s="37" t="s">
        <v>1714</v>
      </c>
      <c r="D422" s="31" t="s">
        <v>1715</v>
      </c>
      <c r="E422" s="47" t="s">
        <v>12</v>
      </c>
      <c r="F422" s="47" t="s">
        <v>14</v>
      </c>
      <c r="G422" s="31" t="s">
        <v>1716</v>
      </c>
      <c r="H422" s="31" t="s">
        <v>1717</v>
      </c>
      <c r="I422" s="47" t="s">
        <v>523</v>
      </c>
      <c r="J422" s="52">
        <v>2004</v>
      </c>
      <c r="K422" s="53" t="s">
        <v>32</v>
      </c>
    </row>
    <row r="423" spans="1:11" ht="399" customHeight="1">
      <c r="A423" s="1">
        <f t="shared" si="6"/>
        <v>422</v>
      </c>
      <c r="B423" s="50" t="str">
        <f>HYPERLINK("https://patents.google.com/patent/US20040032120A1/en","US20040032120A1")</f>
        <v>US20040032120A1</v>
      </c>
      <c r="C423" s="39" t="s">
        <v>1718</v>
      </c>
      <c r="D423" s="34" t="s">
        <v>9</v>
      </c>
      <c r="E423" s="51" t="s">
        <v>12</v>
      </c>
      <c r="F423" s="51" t="s">
        <v>1393</v>
      </c>
      <c r="G423" s="34" t="s">
        <v>1719</v>
      </c>
      <c r="H423" s="34" t="s">
        <v>1720</v>
      </c>
      <c r="I423" s="51" t="s">
        <v>523</v>
      </c>
      <c r="J423" s="62">
        <v>2004</v>
      </c>
      <c r="K423" s="53" t="s">
        <v>31</v>
      </c>
    </row>
    <row r="424" spans="1:11" ht="214.8" customHeight="1">
      <c r="A424" s="1">
        <f t="shared" si="6"/>
        <v>423</v>
      </c>
      <c r="B424" s="84" t="str">
        <f>HYPERLINK("https://patents.google.com/patent/US6672417B1/en","US6672417B1")</f>
        <v>US6672417B1</v>
      </c>
      <c r="C424" s="37" t="s">
        <v>1721</v>
      </c>
      <c r="D424" s="31" t="s">
        <v>1722</v>
      </c>
      <c r="E424" s="47" t="s">
        <v>12</v>
      </c>
      <c r="F424" s="47" t="s">
        <v>1393</v>
      </c>
      <c r="G424" s="31" t="s">
        <v>1723</v>
      </c>
      <c r="H424" s="31" t="s">
        <v>1724</v>
      </c>
      <c r="I424" s="47" t="s">
        <v>523</v>
      </c>
      <c r="J424" s="52">
        <v>2004</v>
      </c>
      <c r="K424" s="53" t="s">
        <v>32</v>
      </c>
    </row>
    <row r="425" spans="1:11" ht="180" customHeight="1">
      <c r="A425" s="1">
        <f t="shared" si="6"/>
        <v>424</v>
      </c>
      <c r="B425" s="50" t="str">
        <f>HYPERLINK("https://patents.google.com/patent/JP2004211710A/en","JP2004211710A")</f>
        <v>JP2004211710A</v>
      </c>
      <c r="C425" s="37" t="s">
        <v>1725</v>
      </c>
      <c r="D425" s="31" t="s">
        <v>64</v>
      </c>
      <c r="E425" s="47" t="s">
        <v>12</v>
      </c>
      <c r="F425" s="47" t="s">
        <v>539</v>
      </c>
      <c r="G425" s="31" t="s">
        <v>1726</v>
      </c>
      <c r="H425" s="31" t="s">
        <v>1727</v>
      </c>
      <c r="I425" s="47" t="s">
        <v>523</v>
      </c>
      <c r="J425" s="52">
        <v>2004</v>
      </c>
      <c r="K425" s="53" t="s">
        <v>31</v>
      </c>
    </row>
    <row r="426" spans="1:11" ht="202.8" customHeight="1">
      <c r="A426" s="1">
        <f t="shared" si="6"/>
        <v>425</v>
      </c>
      <c r="B426" s="84" t="str">
        <f>HYPERLINK("https://patents.google.com/patent/US6793030B2/en","US6793030B2")</f>
        <v>US6793030B2</v>
      </c>
      <c r="C426" s="37" t="s">
        <v>1728</v>
      </c>
      <c r="D426" s="31" t="s">
        <v>9</v>
      </c>
      <c r="E426" s="47" t="s">
        <v>12</v>
      </c>
      <c r="F426" s="47" t="s">
        <v>1078</v>
      </c>
      <c r="G426" s="31" t="s">
        <v>1729</v>
      </c>
      <c r="H426" s="31" t="s">
        <v>1730</v>
      </c>
      <c r="I426" s="47" t="s">
        <v>523</v>
      </c>
      <c r="J426" s="52">
        <v>2004</v>
      </c>
      <c r="K426" s="53" t="s">
        <v>31</v>
      </c>
    </row>
    <row r="427" spans="1:11" ht="372" customHeight="1">
      <c r="A427" s="1">
        <f t="shared" si="6"/>
        <v>426</v>
      </c>
      <c r="B427" s="50" t="str">
        <f>HYPERLINK("https://patents.google.com/patent/US20040035626A1/en","US20040035626A1")</f>
        <v>US20040035626A1</v>
      </c>
      <c r="C427" s="37" t="s">
        <v>1731</v>
      </c>
      <c r="D427" s="31" t="s">
        <v>9</v>
      </c>
      <c r="E427" s="47" t="s">
        <v>12</v>
      </c>
      <c r="F427" s="47" t="s">
        <v>1393</v>
      </c>
      <c r="G427" s="31" t="s">
        <v>1732</v>
      </c>
      <c r="H427" s="31" t="s">
        <v>1733</v>
      </c>
      <c r="I427" s="47" t="s">
        <v>523</v>
      </c>
      <c r="J427" s="52">
        <v>2004</v>
      </c>
      <c r="K427" s="53" t="s">
        <v>31</v>
      </c>
    </row>
    <row r="428" spans="1:11" ht="238.2" customHeight="1">
      <c r="A428" s="1">
        <f t="shared" si="6"/>
        <v>427</v>
      </c>
      <c r="B428" s="84" t="str">
        <f>HYPERLINK("https://patents.google.com/patent/CA2277729C/en","CA2277729C")</f>
        <v>CA2277729C</v>
      </c>
      <c r="C428" s="56" t="s">
        <v>1734</v>
      </c>
      <c r="D428" s="45" t="s">
        <v>206</v>
      </c>
      <c r="E428" s="45" t="s">
        <v>12</v>
      </c>
      <c r="F428" s="45" t="s">
        <v>1078</v>
      </c>
      <c r="G428" s="43" t="s">
        <v>1735</v>
      </c>
      <c r="H428" s="43" t="s">
        <v>1736</v>
      </c>
      <c r="I428" s="45" t="s">
        <v>523</v>
      </c>
      <c r="J428" s="58">
        <v>2005</v>
      </c>
      <c r="K428" s="53" t="s">
        <v>32</v>
      </c>
    </row>
    <row r="429" spans="1:11" ht="242.4" customHeight="1">
      <c r="A429" s="1">
        <f t="shared" si="6"/>
        <v>428</v>
      </c>
      <c r="B429" s="84" t="str">
        <f>HYPERLINK("https://patents.google.com/patent/CA2217318C/en","CA2217318C")</f>
        <v>CA2217318C</v>
      </c>
      <c r="C429" s="56" t="s">
        <v>1737</v>
      </c>
      <c r="D429" s="45" t="s">
        <v>206</v>
      </c>
      <c r="E429" s="45" t="s">
        <v>12</v>
      </c>
      <c r="F429" s="45" t="s">
        <v>1621</v>
      </c>
      <c r="G429" s="43" t="s">
        <v>1738</v>
      </c>
      <c r="H429" s="43" t="s">
        <v>1739</v>
      </c>
      <c r="I429" s="45" t="s">
        <v>523</v>
      </c>
      <c r="J429" s="58">
        <v>2005</v>
      </c>
      <c r="K429" s="53" t="s">
        <v>31</v>
      </c>
    </row>
    <row r="430" spans="1:11" ht="219.6" customHeight="1">
      <c r="A430" s="1">
        <f t="shared" si="6"/>
        <v>429</v>
      </c>
      <c r="B430" s="48" t="str">
        <f>HYPERLINK("https://patents.google.com/patent/CA2195709C/en","CA2195709C")</f>
        <v>CA2195709C</v>
      </c>
      <c r="C430" s="56" t="s">
        <v>470</v>
      </c>
      <c r="D430" s="45" t="s">
        <v>206</v>
      </c>
      <c r="E430" s="45" t="s">
        <v>12</v>
      </c>
      <c r="F430" s="45" t="s">
        <v>539</v>
      </c>
      <c r="G430" s="43" t="s">
        <v>1740</v>
      </c>
      <c r="H430" s="43" t="s">
        <v>1741</v>
      </c>
      <c r="I430" s="45" t="s">
        <v>523</v>
      </c>
      <c r="J430" s="58">
        <v>2005</v>
      </c>
      <c r="K430" s="53" t="s">
        <v>31</v>
      </c>
    </row>
    <row r="431" spans="1:11" ht="256.8" customHeight="1">
      <c r="A431" s="1">
        <f t="shared" si="6"/>
        <v>430</v>
      </c>
      <c r="B431" s="48" t="str">
        <f>HYPERLINK("https://patents.google.com/patent/CA2197619C/en","CA2197619C")</f>
        <v>CA2197619C</v>
      </c>
      <c r="C431" s="56" t="s">
        <v>398</v>
      </c>
      <c r="D431" s="45" t="s">
        <v>206</v>
      </c>
      <c r="E431" s="45" t="s">
        <v>12</v>
      </c>
      <c r="F431" s="45" t="s">
        <v>1621</v>
      </c>
      <c r="G431" s="43" t="s">
        <v>1742</v>
      </c>
      <c r="H431" s="43" t="s">
        <v>1743</v>
      </c>
      <c r="I431" s="45" t="s">
        <v>523</v>
      </c>
      <c r="J431" s="58">
        <v>2005</v>
      </c>
      <c r="K431" s="53" t="s">
        <v>31</v>
      </c>
    </row>
    <row r="432" spans="1:11" ht="208.8" customHeight="1">
      <c r="A432" s="1">
        <f t="shared" si="6"/>
        <v>431</v>
      </c>
      <c r="B432" s="48" t="str">
        <f>HYPERLINK("https://patents.google.com/patent/CA2160178C/en","CA2160178C")</f>
        <v>CA2160178C</v>
      </c>
      <c r="C432" s="56" t="s">
        <v>706</v>
      </c>
      <c r="D432" s="45" t="s">
        <v>206</v>
      </c>
      <c r="E432" s="45" t="s">
        <v>12</v>
      </c>
      <c r="F432" s="45" t="s">
        <v>1078</v>
      </c>
      <c r="G432" s="43" t="s">
        <v>1744</v>
      </c>
      <c r="H432" s="43" t="s">
        <v>1745</v>
      </c>
      <c r="I432" s="45" t="s">
        <v>523</v>
      </c>
      <c r="J432" s="58">
        <v>2005</v>
      </c>
      <c r="K432" s="53" t="s">
        <v>32</v>
      </c>
    </row>
    <row r="433" spans="1:11" ht="201.6" customHeight="1">
      <c r="A433" s="1">
        <f t="shared" si="6"/>
        <v>432</v>
      </c>
      <c r="B433" s="50" t="str">
        <f>HYPERLINK("https://patents.google.com/patent/US6938508B1/en","US6938508B1")</f>
        <v>US6938508B1</v>
      </c>
      <c r="C433" s="37" t="s">
        <v>1746</v>
      </c>
      <c r="D433" s="31" t="s">
        <v>9</v>
      </c>
      <c r="E433" s="47" t="s">
        <v>12</v>
      </c>
      <c r="F433" s="31" t="s">
        <v>66</v>
      </c>
      <c r="G433" s="31" t="s">
        <v>1747</v>
      </c>
      <c r="H433" s="31" t="s">
        <v>1748</v>
      </c>
      <c r="I433" s="47" t="s">
        <v>523</v>
      </c>
      <c r="J433" s="52">
        <v>2005</v>
      </c>
      <c r="K433" s="53" t="s">
        <v>31</v>
      </c>
    </row>
    <row r="434" spans="1:11" ht="292.2" customHeight="1">
      <c r="A434" s="1">
        <f t="shared" si="6"/>
        <v>433</v>
      </c>
      <c r="B434" s="50" t="str">
        <f>HYPERLINK("https://patents.google.com/patent/CA2411964C/en","CA2411964C")</f>
        <v>CA2411964C</v>
      </c>
      <c r="C434" s="38" t="s">
        <v>1749</v>
      </c>
      <c r="D434" s="33" t="s">
        <v>206</v>
      </c>
      <c r="E434" s="49" t="s">
        <v>12</v>
      </c>
      <c r="F434" s="33" t="s">
        <v>1750</v>
      </c>
      <c r="G434" s="33" t="s">
        <v>1751</v>
      </c>
      <c r="H434" s="33" t="s">
        <v>1752</v>
      </c>
      <c r="I434" s="49" t="s">
        <v>523</v>
      </c>
      <c r="J434" s="60">
        <v>2005</v>
      </c>
      <c r="K434" s="53" t="s">
        <v>31</v>
      </c>
    </row>
    <row r="435" spans="1:11" ht="186" customHeight="1">
      <c r="A435" s="1">
        <f t="shared" si="6"/>
        <v>434</v>
      </c>
      <c r="B435" s="84" t="str">
        <f>HYPERLINK("https://patents.google.com/patent/US6860826B1/en","US6860826B1")</f>
        <v>US6860826B1</v>
      </c>
      <c r="C435" s="37" t="s">
        <v>1753</v>
      </c>
      <c r="D435" s="31" t="s">
        <v>9</v>
      </c>
      <c r="E435" s="47" t="s">
        <v>12</v>
      </c>
      <c r="F435" s="31" t="s">
        <v>66</v>
      </c>
      <c r="G435" s="31" t="s">
        <v>1754</v>
      </c>
      <c r="H435" s="31" t="s">
        <v>1755</v>
      </c>
      <c r="I435" s="47" t="s">
        <v>523</v>
      </c>
      <c r="J435" s="52">
        <v>2005</v>
      </c>
      <c r="K435" s="53" t="s">
        <v>31</v>
      </c>
    </row>
    <row r="436" spans="1:11" ht="224.4" customHeight="1">
      <c r="A436" s="1">
        <f t="shared" si="6"/>
        <v>435</v>
      </c>
      <c r="B436" s="50" t="str">
        <f>HYPERLINK("https://patents.google.com/patent/CA2191828C/en","CA2191828C")</f>
        <v>CA2191828C</v>
      </c>
      <c r="C436" s="37" t="s">
        <v>570</v>
      </c>
      <c r="D436" s="31" t="s">
        <v>206</v>
      </c>
      <c r="E436" s="47" t="s">
        <v>12</v>
      </c>
      <c r="F436" s="31" t="s">
        <v>1078</v>
      </c>
      <c r="G436" s="31" t="s">
        <v>1756</v>
      </c>
      <c r="H436" s="31" t="s">
        <v>1757</v>
      </c>
      <c r="I436" s="47" t="s">
        <v>523</v>
      </c>
      <c r="J436" s="52">
        <v>2005</v>
      </c>
      <c r="K436" s="53" t="s">
        <v>31</v>
      </c>
    </row>
    <row r="437" spans="1:11" ht="270" customHeight="1">
      <c r="A437" s="1">
        <f t="shared" si="6"/>
        <v>436</v>
      </c>
      <c r="B437" s="50" t="str">
        <f>HYPERLINK("https://patents.google.com/patent/CA2197612C/en","CA2197612C")</f>
        <v>CA2197612C</v>
      </c>
      <c r="C437" s="37" t="s">
        <v>398</v>
      </c>
      <c r="D437" s="31" t="s">
        <v>206</v>
      </c>
      <c r="E437" s="47" t="s">
        <v>12</v>
      </c>
      <c r="F437" s="31" t="s">
        <v>1758</v>
      </c>
      <c r="G437" s="31" t="s">
        <v>1759</v>
      </c>
      <c r="H437" s="31" t="s">
        <v>1760</v>
      </c>
      <c r="I437" s="47" t="s">
        <v>523</v>
      </c>
      <c r="J437" s="52">
        <v>2005</v>
      </c>
      <c r="K437" s="53" t="s">
        <v>31</v>
      </c>
    </row>
    <row r="438" spans="1:11" ht="198" customHeight="1">
      <c r="A438" s="1">
        <f t="shared" si="6"/>
        <v>437</v>
      </c>
      <c r="B438" s="50" t="str">
        <f>HYPERLINK("https://patents.google.com/patent/US6966395B2/en","US6966395B2")</f>
        <v>US6966395B2</v>
      </c>
      <c r="C438" s="37" t="s">
        <v>1761</v>
      </c>
      <c r="D438" s="31" t="s">
        <v>9</v>
      </c>
      <c r="E438" s="47" t="s">
        <v>12</v>
      </c>
      <c r="F438" s="31" t="s">
        <v>306</v>
      </c>
      <c r="G438" s="31" t="s">
        <v>1762</v>
      </c>
      <c r="H438" s="31" t="s">
        <v>1763</v>
      </c>
      <c r="I438" s="47" t="s">
        <v>523</v>
      </c>
      <c r="J438" s="52">
        <v>2005</v>
      </c>
      <c r="K438" s="53" t="s">
        <v>32</v>
      </c>
    </row>
    <row r="439" spans="1:11" ht="249" customHeight="1">
      <c r="A439" s="1">
        <f t="shared" si="6"/>
        <v>438</v>
      </c>
      <c r="B439" s="50" t="str">
        <f>HYPERLINK("https://patents.google.com/patent/CA2326426C/en","CA2326426C")</f>
        <v>CA2326426C</v>
      </c>
      <c r="C439" s="37" t="s">
        <v>1764</v>
      </c>
      <c r="D439" s="31" t="s">
        <v>206</v>
      </c>
      <c r="E439" s="47" t="s">
        <v>12</v>
      </c>
      <c r="F439" s="31" t="s">
        <v>1765</v>
      </c>
      <c r="G439" s="31" t="s">
        <v>1766</v>
      </c>
      <c r="H439" s="31" t="s">
        <v>1767</v>
      </c>
      <c r="I439" s="47" t="s">
        <v>523</v>
      </c>
      <c r="J439" s="52">
        <v>2005</v>
      </c>
      <c r="K439" s="53" t="s">
        <v>31</v>
      </c>
    </row>
    <row r="440" spans="1:11" ht="240.6" customHeight="1">
      <c r="A440" s="1">
        <f t="shared" si="6"/>
        <v>439</v>
      </c>
      <c r="B440" s="50" t="str">
        <f>HYPERLINK("https://patents.google.com/patent/US20050017465A1/en","US20050017465A1")</f>
        <v>US20050017465A1</v>
      </c>
      <c r="C440" s="37" t="s">
        <v>1768</v>
      </c>
      <c r="D440" s="31" t="s">
        <v>9</v>
      </c>
      <c r="E440" s="47" t="s">
        <v>12</v>
      </c>
      <c r="F440" s="31" t="s">
        <v>1652</v>
      </c>
      <c r="G440" s="31" t="s">
        <v>1769</v>
      </c>
      <c r="H440" s="31" t="s">
        <v>1770</v>
      </c>
      <c r="I440" s="47" t="s">
        <v>523</v>
      </c>
      <c r="J440" s="52">
        <v>2005</v>
      </c>
      <c r="K440" s="53" t="s">
        <v>32</v>
      </c>
    </row>
    <row r="441" spans="1:11" ht="176.4" customHeight="1">
      <c r="A441" s="1">
        <f t="shared" si="6"/>
        <v>440</v>
      </c>
      <c r="B441" s="50" t="str">
        <f>HYPERLINK("https://patents.google.com/patent/CA2456088C/en","CA2456088C")</f>
        <v>CA2456088C</v>
      </c>
      <c r="C441" s="37" t="s">
        <v>1557</v>
      </c>
      <c r="D441" s="31" t="s">
        <v>206</v>
      </c>
      <c r="E441" s="47" t="s">
        <v>12</v>
      </c>
      <c r="F441" s="31" t="s">
        <v>14</v>
      </c>
      <c r="G441" s="31" t="s">
        <v>1771</v>
      </c>
      <c r="H441" s="31" t="s">
        <v>1772</v>
      </c>
      <c r="I441" s="47" t="s">
        <v>523</v>
      </c>
      <c r="J441" s="52">
        <v>2005</v>
      </c>
      <c r="K441" s="53" t="s">
        <v>31</v>
      </c>
    </row>
    <row r="442" spans="1:11" ht="165" customHeight="1">
      <c r="A442" s="1">
        <f t="shared" si="6"/>
        <v>441</v>
      </c>
      <c r="B442" s="50" t="str">
        <f>HYPERLINK("https://patents.google.com/patent/CA2108537C/en","CA2108537C")</f>
        <v>CA2108537C</v>
      </c>
      <c r="C442" s="37" t="s">
        <v>1773</v>
      </c>
      <c r="D442" s="31" t="s">
        <v>206</v>
      </c>
      <c r="E442" s="47" t="s">
        <v>12</v>
      </c>
      <c r="F442" s="47" t="s">
        <v>1494</v>
      </c>
      <c r="G442" s="31" t="s">
        <v>1774</v>
      </c>
      <c r="H442" s="31" t="s">
        <v>1775</v>
      </c>
      <c r="I442" s="47" t="s">
        <v>523</v>
      </c>
      <c r="J442" s="52">
        <v>2005</v>
      </c>
      <c r="K442" s="53" t="s">
        <v>31</v>
      </c>
    </row>
    <row r="443" spans="1:11" ht="243" customHeight="1">
      <c r="A443" s="1">
        <f t="shared" si="6"/>
        <v>442</v>
      </c>
      <c r="B443" s="50" t="str">
        <f>HYPERLINK("https://patents.google.com/patent/US20050199433A1/en","US20050199433A1")</f>
        <v>US20050199433A1</v>
      </c>
      <c r="C443" s="37" t="s">
        <v>1776</v>
      </c>
      <c r="D443" s="31" t="s">
        <v>1510</v>
      </c>
      <c r="E443" s="47" t="s">
        <v>12</v>
      </c>
      <c r="F443" s="47" t="s">
        <v>539</v>
      </c>
      <c r="G443" s="85" t="s">
        <v>1777</v>
      </c>
      <c r="H443" s="31" t="s">
        <v>1778</v>
      </c>
      <c r="I443" s="47" t="s">
        <v>523</v>
      </c>
      <c r="J443" s="52">
        <v>2005</v>
      </c>
      <c r="K443" s="53" t="s">
        <v>31</v>
      </c>
    </row>
    <row r="444" spans="1:11" ht="160.19999999999999" customHeight="1">
      <c r="A444" s="1">
        <f t="shared" si="6"/>
        <v>443</v>
      </c>
      <c r="B444" s="50" t="str">
        <f>HYPERLINK("https://patents.google.com/patent/US6942052B1/en","US6942052B1")</f>
        <v>US6942052B1</v>
      </c>
      <c r="C444" s="37" t="s">
        <v>1779</v>
      </c>
      <c r="D444" s="31" t="s">
        <v>1572</v>
      </c>
      <c r="E444" s="47" t="s">
        <v>12</v>
      </c>
      <c r="F444" s="47" t="s">
        <v>539</v>
      </c>
      <c r="G444" s="31" t="s">
        <v>1780</v>
      </c>
      <c r="H444" s="31" t="s">
        <v>1781</v>
      </c>
      <c r="I444" s="47" t="s">
        <v>523</v>
      </c>
      <c r="J444" s="52">
        <v>2005</v>
      </c>
      <c r="K444" s="53" t="s">
        <v>31</v>
      </c>
    </row>
    <row r="445" spans="1:11" ht="256.8" customHeight="1">
      <c r="A445" s="1">
        <f t="shared" si="6"/>
        <v>444</v>
      </c>
      <c r="B445" s="50" t="str">
        <f>HYPERLINK("https://patents.google.com/patent/US6890010B2/en","US6890010B2")</f>
        <v>US6890010B2</v>
      </c>
      <c r="C445" s="37" t="s">
        <v>1782</v>
      </c>
      <c r="D445" s="31" t="s">
        <v>1572</v>
      </c>
      <c r="E445" s="47" t="s">
        <v>12</v>
      </c>
      <c r="F445" s="47" t="s">
        <v>539</v>
      </c>
      <c r="G445" s="31" t="s">
        <v>1783</v>
      </c>
      <c r="H445" s="31" t="s">
        <v>1784</v>
      </c>
      <c r="I445" s="47" t="s">
        <v>523</v>
      </c>
      <c r="J445" s="52">
        <v>2005</v>
      </c>
      <c r="K445" s="53" t="s">
        <v>31</v>
      </c>
    </row>
    <row r="446" spans="1:11" ht="249.6" customHeight="1">
      <c r="A446" s="1">
        <f t="shared" si="6"/>
        <v>445</v>
      </c>
      <c r="B446" s="50" t="str">
        <f>HYPERLINK("https://patents.google.com/patent/US6869087B2/en","US6869087B2")</f>
        <v>US6869087B2</v>
      </c>
      <c r="C446" s="37" t="s">
        <v>1785</v>
      </c>
      <c r="D446" s="31" t="s">
        <v>9</v>
      </c>
      <c r="E446" s="47" t="s">
        <v>12</v>
      </c>
      <c r="F446" s="47" t="s">
        <v>1514</v>
      </c>
      <c r="G446" s="31" t="s">
        <v>1786</v>
      </c>
      <c r="H446" s="31" t="s">
        <v>1787</v>
      </c>
      <c r="I446" s="47" t="s">
        <v>523</v>
      </c>
      <c r="J446" s="52">
        <v>2005</v>
      </c>
      <c r="K446" s="53" t="s">
        <v>31</v>
      </c>
    </row>
    <row r="447" spans="1:11" ht="218.4" customHeight="1">
      <c r="A447" s="1">
        <f t="shared" si="6"/>
        <v>446</v>
      </c>
      <c r="B447" s="50" t="str">
        <f>HYPERLINK("https://patents.google.com/patent/US6971465B1/en","US6971465B1")</f>
        <v>US6971465B1</v>
      </c>
      <c r="C447" s="37" t="s">
        <v>1788</v>
      </c>
      <c r="D447" s="31" t="s">
        <v>9</v>
      </c>
      <c r="E447" s="47" t="s">
        <v>12</v>
      </c>
      <c r="F447" s="47" t="s">
        <v>1514</v>
      </c>
      <c r="G447" s="31" t="s">
        <v>1789</v>
      </c>
      <c r="H447" s="31" t="s">
        <v>1790</v>
      </c>
      <c r="I447" s="47" t="s">
        <v>523</v>
      </c>
      <c r="J447" s="52">
        <v>2005</v>
      </c>
      <c r="K447" s="53" t="s">
        <v>31</v>
      </c>
    </row>
    <row r="448" spans="1:11" ht="318" customHeight="1">
      <c r="A448" s="1">
        <f t="shared" si="6"/>
        <v>447</v>
      </c>
      <c r="B448" s="44" t="str">
        <f>HYPERLINK("https://patents.google.com/patent/RU51959U1/en", "RU51959U1")</f>
        <v>RU51959U1</v>
      </c>
      <c r="C448" s="56" t="s">
        <v>398</v>
      </c>
      <c r="D448" s="43" t="s">
        <v>145</v>
      </c>
      <c r="E448" s="43" t="s">
        <v>12</v>
      </c>
      <c r="F448" s="43" t="s">
        <v>601</v>
      </c>
      <c r="G448" s="43" t="s">
        <v>1791</v>
      </c>
      <c r="H448" s="43" t="s">
        <v>1792</v>
      </c>
      <c r="I448" s="43" t="s">
        <v>16</v>
      </c>
      <c r="J448" s="59">
        <v>2006</v>
      </c>
      <c r="K448" s="53" t="s">
        <v>31</v>
      </c>
    </row>
    <row r="449" spans="1:11" ht="322.2" customHeight="1">
      <c r="A449" s="1">
        <f t="shared" si="6"/>
        <v>448</v>
      </c>
      <c r="B449" s="44" t="str">
        <f>HYPERLINK("https://patents.google.com/patent/US20060185920A1/en", "US20060185920A1")</f>
        <v>US20060185920A1</v>
      </c>
      <c r="C449" s="56" t="s">
        <v>1793</v>
      </c>
      <c r="D449" s="43" t="s">
        <v>9</v>
      </c>
      <c r="E449" s="43" t="s">
        <v>12</v>
      </c>
      <c r="F449" s="43" t="s">
        <v>1794</v>
      </c>
      <c r="G449" s="43" t="s">
        <v>1795</v>
      </c>
      <c r="H449" s="43" t="s">
        <v>1796</v>
      </c>
      <c r="I449" s="43" t="s">
        <v>16</v>
      </c>
      <c r="J449" s="59">
        <v>2006</v>
      </c>
      <c r="K449" s="53" t="s">
        <v>31</v>
      </c>
    </row>
    <row r="450" spans="1:11" ht="211.8" customHeight="1">
      <c r="A450" s="1">
        <f t="shared" si="6"/>
        <v>449</v>
      </c>
      <c r="B450" s="44" t="str">
        <f>HYPERLINK("https://patents.google.com/patent/US4591173A/en", "US4591173A")</f>
        <v>US4591173A</v>
      </c>
      <c r="C450" s="56" t="s">
        <v>1797</v>
      </c>
      <c r="D450" s="43" t="s">
        <v>9</v>
      </c>
      <c r="E450" s="43" t="s">
        <v>12</v>
      </c>
      <c r="F450" s="43" t="s">
        <v>1798</v>
      </c>
      <c r="G450" s="43" t="s">
        <v>1799</v>
      </c>
      <c r="H450" s="43" t="s">
        <v>1800</v>
      </c>
      <c r="I450" s="43" t="s">
        <v>16</v>
      </c>
      <c r="J450" s="59">
        <v>2006</v>
      </c>
      <c r="K450" s="53" t="s">
        <v>31</v>
      </c>
    </row>
    <row r="451" spans="1:11" ht="241.8" customHeight="1">
      <c r="A451" s="1">
        <f t="shared" si="6"/>
        <v>450</v>
      </c>
      <c r="B451" s="44" t="str">
        <f>HYPERLINK("https://patents.google.com/patent/CA2350264C/en", "CA2350264C")</f>
        <v>CA2350264C</v>
      </c>
      <c r="C451" s="56" t="s">
        <v>1801</v>
      </c>
      <c r="D451" s="43" t="s">
        <v>206</v>
      </c>
      <c r="E451" s="43" t="s">
        <v>12</v>
      </c>
      <c r="F451" s="43" t="s">
        <v>539</v>
      </c>
      <c r="G451" s="43" t="s">
        <v>1802</v>
      </c>
      <c r="H451" s="43" t="s">
        <v>1803</v>
      </c>
      <c r="I451" s="43" t="s">
        <v>1804</v>
      </c>
      <c r="J451" s="59">
        <v>2006</v>
      </c>
      <c r="K451" s="53" t="s">
        <v>31</v>
      </c>
    </row>
    <row r="452" spans="1:11" ht="144" customHeight="1">
      <c r="A452" s="1">
        <f t="shared" si="6"/>
        <v>451</v>
      </c>
      <c r="B452" s="84" t="str">
        <f>HYPERLINK("https://patents.google.com/patent/CA2190987C/en","CA2190987C")</f>
        <v>CA2190987C</v>
      </c>
      <c r="C452" s="56" t="s">
        <v>570</v>
      </c>
      <c r="D452" s="45" t="s">
        <v>206</v>
      </c>
      <c r="E452" s="45" t="s">
        <v>12</v>
      </c>
      <c r="F452" s="45" t="s">
        <v>1078</v>
      </c>
      <c r="G452" s="43" t="s">
        <v>1805</v>
      </c>
      <c r="H452" s="43" t="s">
        <v>1806</v>
      </c>
      <c r="I452" s="45" t="s">
        <v>523</v>
      </c>
      <c r="J452" s="58">
        <v>2006</v>
      </c>
      <c r="K452" s="53" t="s">
        <v>32</v>
      </c>
    </row>
    <row r="453" spans="1:11" ht="264" customHeight="1">
      <c r="A453" s="1">
        <f t="shared" si="6"/>
        <v>452</v>
      </c>
      <c r="B453" s="50" t="str">
        <f>HYPERLINK("https://patents.google.com/patent/CA2332224C/en","CA2332224C")</f>
        <v>CA2332224C</v>
      </c>
      <c r="C453" s="37" t="s">
        <v>1807</v>
      </c>
      <c r="D453" s="31" t="s">
        <v>206</v>
      </c>
      <c r="E453" s="47" t="s">
        <v>12</v>
      </c>
      <c r="F453" s="31" t="s">
        <v>14</v>
      </c>
      <c r="G453" s="31" t="s">
        <v>1808</v>
      </c>
      <c r="H453" s="31" t="s">
        <v>1809</v>
      </c>
      <c r="I453" s="47" t="s">
        <v>523</v>
      </c>
      <c r="J453" s="52">
        <v>2006</v>
      </c>
      <c r="K453" s="53" t="s">
        <v>32</v>
      </c>
    </row>
    <row r="454" spans="1:11" ht="245.4" customHeight="1">
      <c r="A454" s="1">
        <f t="shared" si="6"/>
        <v>453</v>
      </c>
      <c r="B454" s="50" t="str">
        <f>HYPERLINK("https://patents.google.com/patent/US20060169510A1/en","US20060169510A1")</f>
        <v>US20060169510A1</v>
      </c>
      <c r="C454" s="37" t="s">
        <v>810</v>
      </c>
      <c r="D454" s="31" t="s">
        <v>9</v>
      </c>
      <c r="E454" s="47" t="s">
        <v>12</v>
      </c>
      <c r="F454" s="31" t="s">
        <v>1621</v>
      </c>
      <c r="G454" s="31" t="s">
        <v>1810</v>
      </c>
      <c r="H454" s="31" t="s">
        <v>1811</v>
      </c>
      <c r="I454" s="47" t="s">
        <v>1804</v>
      </c>
      <c r="J454" s="52">
        <v>2006</v>
      </c>
      <c r="K454" s="53" t="s">
        <v>32</v>
      </c>
    </row>
    <row r="455" spans="1:11" ht="165" customHeight="1">
      <c r="A455" s="1">
        <f t="shared" si="6"/>
        <v>454</v>
      </c>
      <c r="B455" s="50" t="str">
        <f>HYPERLINK("https://patents.google.com/patent/US7147074B1/en","US7147074B1")</f>
        <v>US7147074B1</v>
      </c>
      <c r="C455" s="37" t="s">
        <v>398</v>
      </c>
      <c r="D455" s="31" t="s">
        <v>9</v>
      </c>
      <c r="E455" s="47" t="s">
        <v>12</v>
      </c>
      <c r="F455" s="31" t="s">
        <v>1668</v>
      </c>
      <c r="G455" s="31" t="s">
        <v>1812</v>
      </c>
      <c r="H455" s="31" t="s">
        <v>1813</v>
      </c>
      <c r="I455" s="47" t="s">
        <v>523</v>
      </c>
      <c r="J455" s="52">
        <v>2006</v>
      </c>
      <c r="K455" s="53" t="s">
        <v>31</v>
      </c>
    </row>
    <row r="456" spans="1:11" ht="166.2" customHeight="1">
      <c r="A456" s="1">
        <f t="shared" si="6"/>
        <v>455</v>
      </c>
      <c r="B456" s="50" t="str">
        <f>HYPERLINK("https://patents.google.com/patent/US7140463B2/en","US7140463B2")</f>
        <v>US7140463B2</v>
      </c>
      <c r="C456" s="38" t="s">
        <v>1814</v>
      </c>
      <c r="D456" s="33" t="s">
        <v>9</v>
      </c>
      <c r="E456" s="49" t="s">
        <v>12</v>
      </c>
      <c r="F456" s="33" t="s">
        <v>1530</v>
      </c>
      <c r="G456" s="33" t="s">
        <v>1815</v>
      </c>
      <c r="H456" s="33" t="s">
        <v>1816</v>
      </c>
      <c r="I456" s="49" t="s">
        <v>523</v>
      </c>
      <c r="J456" s="60">
        <v>2006</v>
      </c>
      <c r="K456" s="53" t="s">
        <v>31</v>
      </c>
    </row>
    <row r="457" spans="1:11" ht="159" customHeight="1">
      <c r="A457" s="1">
        <f t="shared" si="6"/>
        <v>456</v>
      </c>
      <c r="B457" s="50" t="str">
        <f>HYPERLINK("https://patents.google.com/patent/US7063639B2/en","US7063639B2")</f>
        <v>US7063639B2</v>
      </c>
      <c r="C457" s="37" t="s">
        <v>1817</v>
      </c>
      <c r="D457" s="31" t="s">
        <v>9</v>
      </c>
      <c r="E457" s="47" t="s">
        <v>12</v>
      </c>
      <c r="F457" s="31" t="s">
        <v>66</v>
      </c>
      <c r="G457" s="31" t="s">
        <v>1818</v>
      </c>
      <c r="H457" s="31" t="s">
        <v>1819</v>
      </c>
      <c r="I457" s="47" t="s">
        <v>523</v>
      </c>
      <c r="J457" s="52">
        <v>2006</v>
      </c>
      <c r="K457" s="53" t="s">
        <v>31</v>
      </c>
    </row>
    <row r="458" spans="1:11" ht="338.4" customHeight="1">
      <c r="A458" s="1">
        <f t="shared" si="6"/>
        <v>457</v>
      </c>
      <c r="B458" s="84" t="str">
        <f>HYPERLINK("https://patents.google.com/patent/US20060061051A1/en","US20060061051A1")</f>
        <v>US20060061051A1</v>
      </c>
      <c r="C458" s="37" t="s">
        <v>1820</v>
      </c>
      <c r="D458" s="31" t="s">
        <v>9</v>
      </c>
      <c r="E458" s="47" t="s">
        <v>12</v>
      </c>
      <c r="F458" s="31" t="s">
        <v>1494</v>
      </c>
      <c r="G458" s="31" t="s">
        <v>1821</v>
      </c>
      <c r="H458" s="31" t="s">
        <v>1822</v>
      </c>
      <c r="I458" s="47" t="s">
        <v>523</v>
      </c>
      <c r="J458" s="52">
        <v>2006</v>
      </c>
      <c r="K458" s="53" t="s">
        <v>32</v>
      </c>
    </row>
    <row r="459" spans="1:11" ht="154.19999999999999" customHeight="1">
      <c r="A459" s="1">
        <f t="shared" si="6"/>
        <v>458</v>
      </c>
      <c r="B459" s="50" t="str">
        <f>HYPERLINK("https://patents.google.com/patent/USRE39012E1/en","USRE39012E1")</f>
        <v>USRE39012E1</v>
      </c>
      <c r="C459" s="37" t="s">
        <v>1533</v>
      </c>
      <c r="D459" s="31" t="s">
        <v>9</v>
      </c>
      <c r="E459" s="47" t="s">
        <v>12</v>
      </c>
      <c r="F459" s="31" t="s">
        <v>1502</v>
      </c>
      <c r="G459" s="31" t="s">
        <v>1823</v>
      </c>
      <c r="H459" s="31" t="s">
        <v>1824</v>
      </c>
      <c r="I459" s="47" t="s">
        <v>523</v>
      </c>
      <c r="J459" s="52">
        <v>2006</v>
      </c>
      <c r="K459" s="53" t="s">
        <v>31</v>
      </c>
    </row>
    <row r="460" spans="1:11" ht="199.8" customHeight="1">
      <c r="A460" s="1">
        <f t="shared" si="6"/>
        <v>459</v>
      </c>
      <c r="B460" s="50" t="str">
        <f>HYPERLINK("https://patents.google.com/patent/US7090229B2/en","US7090229B2")</f>
        <v>US7090229B2</v>
      </c>
      <c r="C460" s="37" t="s">
        <v>1825</v>
      </c>
      <c r="D460" s="31" t="s">
        <v>9</v>
      </c>
      <c r="E460" s="47" t="s">
        <v>12</v>
      </c>
      <c r="F460" s="31" t="s">
        <v>1494</v>
      </c>
      <c r="G460" s="31" t="s">
        <v>1826</v>
      </c>
      <c r="H460" s="31" t="s">
        <v>1827</v>
      </c>
      <c r="I460" s="47" t="s">
        <v>523</v>
      </c>
      <c r="J460" s="52">
        <v>2006</v>
      </c>
      <c r="K460" s="53" t="s">
        <v>32</v>
      </c>
    </row>
    <row r="461" spans="1:11" ht="154.19999999999999" customHeight="1">
      <c r="A461" s="1">
        <f t="shared" si="6"/>
        <v>460</v>
      </c>
      <c r="B461" s="50" t="str">
        <f>HYPERLINK("https://patents.google.com/patent/CA2495860A1/en","CA2495860A1")</f>
        <v>CA2495860A1</v>
      </c>
      <c r="C461" s="37" t="s">
        <v>1828</v>
      </c>
      <c r="D461" s="31" t="s">
        <v>206</v>
      </c>
      <c r="E461" s="47" t="s">
        <v>12</v>
      </c>
      <c r="F461" s="31" t="s">
        <v>1494</v>
      </c>
      <c r="G461" s="31" t="s">
        <v>1829</v>
      </c>
      <c r="H461" s="31" t="s">
        <v>1830</v>
      </c>
      <c r="I461" s="47" t="s">
        <v>523</v>
      </c>
      <c r="J461" s="52">
        <v>2006</v>
      </c>
      <c r="K461" s="53" t="s">
        <v>31</v>
      </c>
    </row>
    <row r="462" spans="1:11" ht="136.19999999999999" customHeight="1">
      <c r="A462" s="1">
        <f t="shared" si="6"/>
        <v>461</v>
      </c>
      <c r="B462" s="50" t="str">
        <f>HYPERLINK("https://patents.google.com/patent/US20060163826A1/en","US20060163826A1")</f>
        <v>US20060163826A1</v>
      </c>
      <c r="C462" s="37" t="s">
        <v>1831</v>
      </c>
      <c r="D462" s="31" t="s">
        <v>9</v>
      </c>
      <c r="E462" s="47" t="s">
        <v>12</v>
      </c>
      <c r="F462" s="31" t="s">
        <v>1494</v>
      </c>
      <c r="G462" s="31" t="s">
        <v>1832</v>
      </c>
      <c r="H462" s="31" t="s">
        <v>1833</v>
      </c>
      <c r="I462" s="47" t="s">
        <v>523</v>
      </c>
      <c r="J462" s="52">
        <v>2006</v>
      </c>
      <c r="K462" s="53" t="s">
        <v>31</v>
      </c>
    </row>
    <row r="463" spans="1:11" ht="132" customHeight="1">
      <c r="A463" s="1">
        <f t="shared" si="6"/>
        <v>462</v>
      </c>
      <c r="B463" s="50" t="str">
        <f>HYPERLINK("https://patents.google.com/patent/US7017695B2/en","US7017695B2")</f>
        <v>US7017695B2</v>
      </c>
      <c r="C463" s="37" t="s">
        <v>1834</v>
      </c>
      <c r="D463" s="31" t="s">
        <v>9</v>
      </c>
      <c r="E463" s="47" t="s">
        <v>12</v>
      </c>
      <c r="F463" s="31" t="s">
        <v>1502</v>
      </c>
      <c r="G463" s="31" t="s">
        <v>1835</v>
      </c>
      <c r="H463" s="31" t="s">
        <v>1836</v>
      </c>
      <c r="I463" s="47" t="s">
        <v>523</v>
      </c>
      <c r="J463" s="52">
        <v>2006</v>
      </c>
      <c r="K463" s="53" t="s">
        <v>31</v>
      </c>
    </row>
    <row r="464" spans="1:11" ht="146.4" customHeight="1">
      <c r="A464" s="1">
        <f t="shared" si="6"/>
        <v>463</v>
      </c>
      <c r="B464" s="50" t="str">
        <f>HYPERLINK("https://patents.google.com/patent/US6991057B2/en","US6991057B2")</f>
        <v>US6991057B2</v>
      </c>
      <c r="C464" s="37" t="s">
        <v>706</v>
      </c>
      <c r="D464" s="31" t="s">
        <v>9</v>
      </c>
      <c r="E464" s="47" t="s">
        <v>12</v>
      </c>
      <c r="F464" s="31" t="s">
        <v>1078</v>
      </c>
      <c r="G464" s="31" t="s">
        <v>1837</v>
      </c>
      <c r="H464" s="31" t="s">
        <v>1838</v>
      </c>
      <c r="I464" s="47" t="s">
        <v>523</v>
      </c>
      <c r="J464" s="52">
        <v>2006</v>
      </c>
      <c r="K464" s="53" t="s">
        <v>31</v>
      </c>
    </row>
    <row r="465" spans="1:11" ht="255" customHeight="1">
      <c r="A465" s="1">
        <f t="shared" si="6"/>
        <v>464</v>
      </c>
      <c r="B465" s="84" t="str">
        <f>HYPERLINK("https://patents.google.com/patent/CA2289805C/en","CA2289805C")</f>
        <v>CA2289805C</v>
      </c>
      <c r="C465" s="37" t="s">
        <v>1617</v>
      </c>
      <c r="D465" s="31" t="s">
        <v>206</v>
      </c>
      <c r="E465" s="47" t="s">
        <v>12</v>
      </c>
      <c r="F465" s="31" t="s">
        <v>1618</v>
      </c>
      <c r="G465" s="31" t="s">
        <v>1839</v>
      </c>
      <c r="H465" s="31" t="s">
        <v>1840</v>
      </c>
      <c r="I465" s="47" t="s">
        <v>523</v>
      </c>
      <c r="J465" s="52">
        <v>2006</v>
      </c>
      <c r="K465" s="53" t="s">
        <v>31</v>
      </c>
    </row>
    <row r="466" spans="1:11" ht="109.8" customHeight="1">
      <c r="A466" s="1">
        <f t="shared" si="6"/>
        <v>465</v>
      </c>
      <c r="B466" s="50" t="str">
        <f>HYPERLINK("https://patents.google.com/patent/US20060076742A1/en","US20060076742A1")</f>
        <v>US20060076742A1</v>
      </c>
      <c r="C466" s="37" t="s">
        <v>1841</v>
      </c>
      <c r="D466" s="31" t="s">
        <v>9</v>
      </c>
      <c r="E466" s="47" t="s">
        <v>12</v>
      </c>
      <c r="F466" s="31" t="s">
        <v>1494</v>
      </c>
      <c r="G466" s="31" t="s">
        <v>1842</v>
      </c>
      <c r="H466" s="31" t="s">
        <v>1843</v>
      </c>
      <c r="I466" s="47" t="s">
        <v>523</v>
      </c>
      <c r="J466" s="52">
        <v>2006</v>
      </c>
      <c r="K466" s="53" t="s">
        <v>31</v>
      </c>
    </row>
    <row r="467" spans="1:11" ht="177.6" customHeight="1">
      <c r="A467" s="1">
        <f t="shared" si="6"/>
        <v>466</v>
      </c>
      <c r="B467" s="50" t="str">
        <f>HYPERLINK("https://patents.google.com/patent/US7040436B1/en","US7040436B1")</f>
        <v>US7040436B1</v>
      </c>
      <c r="C467" s="37" t="s">
        <v>1844</v>
      </c>
      <c r="D467" s="31" t="s">
        <v>9</v>
      </c>
      <c r="E467" s="47" t="s">
        <v>12</v>
      </c>
      <c r="F467" s="31" t="s">
        <v>1568</v>
      </c>
      <c r="G467" s="31" t="s">
        <v>1845</v>
      </c>
      <c r="H467" s="31" t="s">
        <v>1846</v>
      </c>
      <c r="I467" s="47" t="s">
        <v>523</v>
      </c>
      <c r="J467" s="52">
        <v>2006</v>
      </c>
      <c r="K467" s="53" t="s">
        <v>31</v>
      </c>
    </row>
    <row r="468" spans="1:11" ht="250.2" customHeight="1">
      <c r="A468" s="1">
        <f t="shared" si="6"/>
        <v>467</v>
      </c>
      <c r="B468" s="50" t="str">
        <f>HYPERLINK("https://patents.google.com/patent/CA2151024C/en","CA2151024C")</f>
        <v>CA2151024C</v>
      </c>
      <c r="C468" s="37" t="s">
        <v>398</v>
      </c>
      <c r="D468" s="31" t="s">
        <v>206</v>
      </c>
      <c r="E468" s="47" t="s">
        <v>12</v>
      </c>
      <c r="F468" s="31" t="s">
        <v>1847</v>
      </c>
      <c r="G468" s="31" t="s">
        <v>1848</v>
      </c>
      <c r="H468" s="31" t="s">
        <v>1849</v>
      </c>
      <c r="I468" s="47" t="s">
        <v>523</v>
      </c>
      <c r="J468" s="52">
        <v>2006</v>
      </c>
      <c r="K468" s="53" t="s">
        <v>31</v>
      </c>
    </row>
    <row r="469" spans="1:11" ht="289.8" customHeight="1">
      <c r="A469" s="1">
        <f t="shared" si="6"/>
        <v>468</v>
      </c>
      <c r="B469" s="50" t="str">
        <f>HYPERLINK("https://patents.google.com/patent/CA2496052A1/en","CA2496052A1")</f>
        <v>CA2496052A1</v>
      </c>
      <c r="C469" s="37" t="s">
        <v>1850</v>
      </c>
      <c r="D469" s="31" t="s">
        <v>206</v>
      </c>
      <c r="E469" s="47" t="s">
        <v>12</v>
      </c>
      <c r="F469" s="31" t="s">
        <v>1851</v>
      </c>
      <c r="G469" s="31" t="s">
        <v>1852</v>
      </c>
      <c r="H469" s="31" t="s">
        <v>1853</v>
      </c>
      <c r="I469" s="47" t="s">
        <v>523</v>
      </c>
      <c r="J469" s="52">
        <v>2006</v>
      </c>
      <c r="K469" s="53" t="s">
        <v>32</v>
      </c>
    </row>
    <row r="470" spans="1:11" ht="362.4" customHeight="1">
      <c r="A470" s="1">
        <f t="shared" ref="A470:A533" si="7">A469+1</f>
        <v>469</v>
      </c>
      <c r="B470" s="50" t="str">
        <f>HYPERLINK("https://patents.google.com/patent/US20060261671A1/en","US20060261671A1")</f>
        <v>US20060261671A1</v>
      </c>
      <c r="C470" s="37" t="s">
        <v>1854</v>
      </c>
      <c r="D470" s="31" t="s">
        <v>1572</v>
      </c>
      <c r="E470" s="47" t="s">
        <v>12</v>
      </c>
      <c r="F470" s="47" t="s">
        <v>1078</v>
      </c>
      <c r="G470" s="31" t="s">
        <v>1855</v>
      </c>
      <c r="H470" s="31" t="s">
        <v>1856</v>
      </c>
      <c r="I470" s="47" t="s">
        <v>523</v>
      </c>
      <c r="J470" s="52">
        <v>2006</v>
      </c>
      <c r="K470" s="53" t="s">
        <v>31</v>
      </c>
    </row>
    <row r="471" spans="1:11" ht="246" customHeight="1">
      <c r="A471" s="1">
        <f t="shared" si="7"/>
        <v>470</v>
      </c>
      <c r="B471" s="50" t="str">
        <f>HYPERLINK("https://patents.google.com/patent/US7150336B2/en","US7150336B2")</f>
        <v>US7150336B2</v>
      </c>
      <c r="C471" s="37" t="s">
        <v>1857</v>
      </c>
      <c r="D471" s="31" t="s">
        <v>9</v>
      </c>
      <c r="E471" s="47" t="s">
        <v>12</v>
      </c>
      <c r="F471" s="47" t="s">
        <v>539</v>
      </c>
      <c r="G471" s="31" t="s">
        <v>1858</v>
      </c>
      <c r="H471" s="31" t="s">
        <v>1859</v>
      </c>
      <c r="I471" s="47" t="s">
        <v>523</v>
      </c>
      <c r="J471" s="52">
        <v>2006</v>
      </c>
      <c r="K471" s="53" t="s">
        <v>32</v>
      </c>
    </row>
    <row r="472" spans="1:11" ht="191.4" customHeight="1">
      <c r="A472" s="1">
        <f t="shared" si="7"/>
        <v>471</v>
      </c>
      <c r="B472" s="84" t="str">
        <f>HYPERLINK("https://patents.google.com/patent/US7083024B2/en","US7083024B2")</f>
        <v>US7083024B2</v>
      </c>
      <c r="C472" s="37" t="s">
        <v>1860</v>
      </c>
      <c r="D472" s="31" t="s">
        <v>9</v>
      </c>
      <c r="E472" s="47" t="s">
        <v>12</v>
      </c>
      <c r="F472" s="47" t="s">
        <v>539</v>
      </c>
      <c r="G472" s="31" t="s">
        <v>1861</v>
      </c>
      <c r="H472" s="31" t="s">
        <v>1862</v>
      </c>
      <c r="I472" s="47" t="s">
        <v>523</v>
      </c>
      <c r="J472" s="52">
        <v>2006</v>
      </c>
      <c r="K472" s="53" t="s">
        <v>31</v>
      </c>
    </row>
    <row r="473" spans="1:11" ht="192" customHeight="1">
      <c r="A473" s="1">
        <f t="shared" si="7"/>
        <v>472</v>
      </c>
      <c r="B473" s="50" t="str">
        <f>HYPERLINK("https://patents.google.com/patent/US20060238027A1/en","US20060238027A1")</f>
        <v>US20060238027A1</v>
      </c>
      <c r="C473" s="37" t="s">
        <v>1863</v>
      </c>
      <c r="D473" s="31" t="s">
        <v>9</v>
      </c>
      <c r="E473" s="47" t="s">
        <v>12</v>
      </c>
      <c r="F473" s="47" t="s">
        <v>14</v>
      </c>
      <c r="G473" s="31" t="s">
        <v>1864</v>
      </c>
      <c r="H473" s="31" t="s">
        <v>1865</v>
      </c>
      <c r="I473" s="47" t="s">
        <v>523</v>
      </c>
      <c r="J473" s="52">
        <v>2006</v>
      </c>
      <c r="K473" s="53" t="s">
        <v>32</v>
      </c>
    </row>
    <row r="474" spans="1:11" ht="282" customHeight="1">
      <c r="A474" s="1">
        <f t="shared" si="7"/>
        <v>473</v>
      </c>
      <c r="B474" s="50" t="str">
        <f>HYPERLINK("https://patents.google.com/patent/CA2350348C/en","CA2350348C")</f>
        <v>CA2350348C</v>
      </c>
      <c r="C474" s="37" t="s">
        <v>1866</v>
      </c>
      <c r="D474" s="31" t="s">
        <v>206</v>
      </c>
      <c r="E474" s="47" t="s">
        <v>12</v>
      </c>
      <c r="F474" s="47" t="s">
        <v>539</v>
      </c>
      <c r="G474" s="31" t="s">
        <v>1867</v>
      </c>
      <c r="H474" s="31" t="s">
        <v>1868</v>
      </c>
      <c r="I474" s="47" t="s">
        <v>523</v>
      </c>
      <c r="J474" s="52">
        <v>2006</v>
      </c>
      <c r="K474" s="53" t="s">
        <v>31</v>
      </c>
    </row>
    <row r="475" spans="1:11" ht="211.2" customHeight="1">
      <c r="A475" s="1">
        <f t="shared" si="7"/>
        <v>474</v>
      </c>
      <c r="B475" s="50" t="str">
        <f>HYPERLINK("https://patents.google.com/patent/US20060175781A1/en","US20060175781A1")</f>
        <v>US20060175781A1</v>
      </c>
      <c r="C475" s="37" t="s">
        <v>1869</v>
      </c>
      <c r="D475" s="31" t="s">
        <v>9</v>
      </c>
      <c r="E475" s="47" t="s">
        <v>12</v>
      </c>
      <c r="F475" s="47" t="s">
        <v>1514</v>
      </c>
      <c r="G475" s="31" t="s">
        <v>1870</v>
      </c>
      <c r="H475" s="31" t="s">
        <v>1871</v>
      </c>
      <c r="I475" s="47" t="s">
        <v>523</v>
      </c>
      <c r="J475" s="52">
        <v>2006</v>
      </c>
      <c r="K475" s="53" t="s">
        <v>31</v>
      </c>
    </row>
    <row r="476" spans="1:11" ht="205.8" customHeight="1">
      <c r="A476" s="1">
        <f t="shared" si="7"/>
        <v>475</v>
      </c>
      <c r="B476" s="50" t="str">
        <f>HYPERLINK("https://patents.google.com/patent/US20060245873A1/en","US20060245873A1")</f>
        <v>US20060245873A1</v>
      </c>
      <c r="C476" s="37" t="s">
        <v>1872</v>
      </c>
      <c r="D476" s="31" t="s">
        <v>9</v>
      </c>
      <c r="E476" s="47" t="s">
        <v>12</v>
      </c>
      <c r="F476" s="47" t="s">
        <v>1514</v>
      </c>
      <c r="G476" s="31" t="s">
        <v>1873</v>
      </c>
      <c r="H476" s="31" t="s">
        <v>1874</v>
      </c>
      <c r="I476" s="47" t="s">
        <v>523</v>
      </c>
      <c r="J476" s="52">
        <v>2006</v>
      </c>
      <c r="K476" s="53" t="s">
        <v>32</v>
      </c>
    </row>
    <row r="477" spans="1:11" ht="326.39999999999998" customHeight="1">
      <c r="A477" s="1">
        <f t="shared" si="7"/>
        <v>476</v>
      </c>
      <c r="B477" s="35" t="str">
        <f>HYPERLINK("https://patents.google.com/patent/US20070246268A1", "US20070246268A1")</f>
        <v>US20070246268A1</v>
      </c>
      <c r="C477" s="37" t="s">
        <v>1875</v>
      </c>
      <c r="D477" s="31" t="s">
        <v>9</v>
      </c>
      <c r="E477" s="31" t="s">
        <v>12</v>
      </c>
      <c r="F477" s="31" t="s">
        <v>1876</v>
      </c>
      <c r="G477" s="32" t="s">
        <v>1877</v>
      </c>
      <c r="H477" s="31" t="s">
        <v>1878</v>
      </c>
      <c r="I477" s="31" t="s">
        <v>523</v>
      </c>
      <c r="J477" s="36">
        <v>2007</v>
      </c>
      <c r="K477" s="41" t="s">
        <v>31</v>
      </c>
    </row>
    <row r="478" spans="1:11" ht="275.39999999999998" customHeight="1">
      <c r="A478" s="1">
        <f t="shared" si="7"/>
        <v>477</v>
      </c>
      <c r="B478" s="86" t="str">
        <f>HYPERLINK("https://patents.google.com/patent/US20070199753A1", "US20070199753A1")</f>
        <v>US20070199753A1</v>
      </c>
      <c r="C478" s="37" t="s">
        <v>1879</v>
      </c>
      <c r="D478" s="31" t="s">
        <v>9</v>
      </c>
      <c r="E478" s="31" t="s">
        <v>12</v>
      </c>
      <c r="F478" s="31" t="s">
        <v>539</v>
      </c>
      <c r="G478" s="31" t="s">
        <v>1880</v>
      </c>
      <c r="H478" s="31" t="s">
        <v>1881</v>
      </c>
      <c r="I478" s="31" t="s">
        <v>523</v>
      </c>
      <c r="J478" s="36">
        <v>2007</v>
      </c>
      <c r="K478" s="41" t="s">
        <v>31</v>
      </c>
    </row>
    <row r="479" spans="1:11" ht="159.6" customHeight="1">
      <c r="A479" s="1">
        <f t="shared" si="7"/>
        <v>478</v>
      </c>
      <c r="B479" s="86" t="str">
        <f>HYPERLINK("https://patents.google.com/patent/US20070216114A1", "US20070216114A1")</f>
        <v>US20070216114A1</v>
      </c>
      <c r="C479" s="37" t="s">
        <v>1882</v>
      </c>
      <c r="D479" s="31" t="s">
        <v>9</v>
      </c>
      <c r="E479" s="31" t="s">
        <v>12</v>
      </c>
      <c r="F479" s="31" t="s">
        <v>1494</v>
      </c>
      <c r="G479" s="31" t="s">
        <v>1883</v>
      </c>
      <c r="H479" s="31" t="s">
        <v>1884</v>
      </c>
      <c r="I479" s="31" t="s">
        <v>523</v>
      </c>
      <c r="J479" s="36">
        <v>2007</v>
      </c>
      <c r="K479" s="41" t="s">
        <v>32</v>
      </c>
    </row>
    <row r="480" spans="1:11" ht="292.2" customHeight="1">
      <c r="A480" s="1">
        <f t="shared" si="7"/>
        <v>479</v>
      </c>
      <c r="B480" s="35" t="str">
        <f>HYPERLINK("https://patents.google.com/patent/US20070193715A1", "US20070193715A1")</f>
        <v>US20070193715A1</v>
      </c>
      <c r="C480" s="37" t="s">
        <v>1885</v>
      </c>
      <c r="D480" s="31" t="s">
        <v>9</v>
      </c>
      <c r="E480" s="31" t="s">
        <v>12</v>
      </c>
      <c r="F480" s="31" t="s">
        <v>1886</v>
      </c>
      <c r="G480" s="31" t="s">
        <v>1887</v>
      </c>
      <c r="H480" s="31" t="s">
        <v>1888</v>
      </c>
      <c r="I480" s="31" t="s">
        <v>1804</v>
      </c>
      <c r="J480" s="36">
        <v>2007</v>
      </c>
      <c r="K480" s="41" t="s">
        <v>31</v>
      </c>
    </row>
    <row r="481" spans="1:12" ht="331.2" customHeight="1">
      <c r="A481" s="1">
        <f t="shared" si="7"/>
        <v>480</v>
      </c>
      <c r="B481" s="35" t="str">
        <f>HYPERLINK("https://patents.google.com/patent/US20070063584A1", "US20070063584A1")</f>
        <v>US20070063584A1</v>
      </c>
      <c r="C481" s="37" t="s">
        <v>1889</v>
      </c>
      <c r="D481" s="31" t="s">
        <v>9</v>
      </c>
      <c r="E481" s="31" t="s">
        <v>12</v>
      </c>
      <c r="F481" s="31" t="s">
        <v>14</v>
      </c>
      <c r="G481" s="31" t="s">
        <v>1890</v>
      </c>
      <c r="H481" s="31" t="s">
        <v>1891</v>
      </c>
      <c r="I481" s="31" t="s">
        <v>523</v>
      </c>
      <c r="J481" s="36">
        <v>2007</v>
      </c>
      <c r="K481" s="41" t="s">
        <v>31</v>
      </c>
    </row>
    <row r="482" spans="1:12" ht="259.8" customHeight="1">
      <c r="A482" s="1">
        <f t="shared" si="7"/>
        <v>481</v>
      </c>
      <c r="B482" s="86" t="str">
        <f>HYPERLINK("https://patents.google.com/patent/JP2007276754A", "JP2007276754A")</f>
        <v>JP2007276754A</v>
      </c>
      <c r="C482" s="37" t="s">
        <v>1892</v>
      </c>
      <c r="D482" s="31" t="s">
        <v>64</v>
      </c>
      <c r="E482" s="31" t="s">
        <v>12</v>
      </c>
      <c r="F482" s="31" t="s">
        <v>513</v>
      </c>
      <c r="G482" s="31" t="s">
        <v>1893</v>
      </c>
      <c r="H482" s="31" t="s">
        <v>1894</v>
      </c>
      <c r="I482" s="31" t="s">
        <v>523</v>
      </c>
      <c r="J482" s="36">
        <v>2007</v>
      </c>
      <c r="K482" s="41" t="s">
        <v>31</v>
      </c>
    </row>
    <row r="483" spans="1:12" ht="265.2" customHeight="1">
      <c r="A483" s="1">
        <f t="shared" si="7"/>
        <v>482</v>
      </c>
      <c r="B483" s="35" t="str">
        <f>HYPERLINK("https://patents.google.com/patent/RU69480U1", "RU69480U1")</f>
        <v>RU69480U1</v>
      </c>
      <c r="C483" s="37" t="s">
        <v>1895</v>
      </c>
      <c r="D483" s="31" t="s">
        <v>145</v>
      </c>
      <c r="E483" s="31" t="s">
        <v>12</v>
      </c>
      <c r="F483" s="31" t="s">
        <v>1896</v>
      </c>
      <c r="G483" s="31" t="s">
        <v>1897</v>
      </c>
      <c r="H483" s="31" t="s">
        <v>1898</v>
      </c>
      <c r="I483" s="31" t="s">
        <v>523</v>
      </c>
      <c r="J483" s="36">
        <v>2007</v>
      </c>
      <c r="K483" s="41" t="s">
        <v>31</v>
      </c>
    </row>
    <row r="484" spans="1:12" ht="177.6" customHeight="1">
      <c r="A484" s="1">
        <f t="shared" si="7"/>
        <v>483</v>
      </c>
      <c r="B484" s="44" t="str">
        <f>HYPERLINK("https://patents.google.com/patent/US7188693B2/en", "US7188693B2")</f>
        <v>US7188693B2</v>
      </c>
      <c r="C484" s="56" t="s">
        <v>1801</v>
      </c>
      <c r="D484" s="43" t="s">
        <v>9</v>
      </c>
      <c r="E484" s="43" t="s">
        <v>12</v>
      </c>
      <c r="F484" s="43" t="s">
        <v>539</v>
      </c>
      <c r="G484" s="43" t="s">
        <v>1899</v>
      </c>
      <c r="H484" s="43" t="s">
        <v>1900</v>
      </c>
      <c r="I484" s="43" t="s">
        <v>1804</v>
      </c>
      <c r="J484" s="59">
        <v>2007</v>
      </c>
      <c r="K484" s="53" t="s">
        <v>31</v>
      </c>
    </row>
    <row r="485" spans="1:12" ht="244.2" customHeight="1">
      <c r="A485" s="1">
        <f t="shared" si="7"/>
        <v>484</v>
      </c>
      <c r="B485" s="44" t="str">
        <f>HYPERLINK("https://patents.google.com/patent/CA2592806A1/en", "CA2592806A1")</f>
        <v>CA2592806A1</v>
      </c>
      <c r="C485" s="56" t="s">
        <v>769</v>
      </c>
      <c r="D485" s="43" t="s">
        <v>206</v>
      </c>
      <c r="E485" s="43" t="s">
        <v>12</v>
      </c>
      <c r="F485" s="43" t="s">
        <v>1901</v>
      </c>
      <c r="G485" s="43" t="s">
        <v>1902</v>
      </c>
      <c r="H485" s="43" t="s">
        <v>1903</v>
      </c>
      <c r="I485" s="43" t="s">
        <v>16</v>
      </c>
      <c r="J485" s="59">
        <v>2007</v>
      </c>
      <c r="K485" s="53" t="s">
        <v>31</v>
      </c>
    </row>
    <row r="486" spans="1:12" ht="285" customHeight="1">
      <c r="A486" s="1">
        <f t="shared" si="7"/>
        <v>485</v>
      </c>
      <c r="B486" s="44" t="str">
        <f>HYPERLINK("https://patents.google.com/patent/CA2656950A1/en", "CA2656950A1")</f>
        <v>CA2656950A1</v>
      </c>
      <c r="C486" s="56" t="s">
        <v>957</v>
      </c>
      <c r="D486" s="43" t="s">
        <v>206</v>
      </c>
      <c r="E486" s="43" t="s">
        <v>12</v>
      </c>
      <c r="F486" s="43" t="s">
        <v>1904</v>
      </c>
      <c r="G486" s="43" t="s">
        <v>1905</v>
      </c>
      <c r="H486" s="43" t="s">
        <v>1906</v>
      </c>
      <c r="I486" s="43" t="s">
        <v>16</v>
      </c>
      <c r="J486" s="59">
        <v>2007</v>
      </c>
      <c r="K486" s="53" t="s">
        <v>31</v>
      </c>
    </row>
    <row r="487" spans="1:12" ht="232.8" customHeight="1">
      <c r="A487" s="1">
        <f t="shared" si="7"/>
        <v>486</v>
      </c>
      <c r="B487" s="44" t="str">
        <f>HYPERLINK("https://patents.google.com/patent/CA2584119A1/en", "CA2584119A1")</f>
        <v>CA2584119A1</v>
      </c>
      <c r="C487" s="56" t="s">
        <v>652</v>
      </c>
      <c r="D487" s="43" t="s">
        <v>206</v>
      </c>
      <c r="E487" s="43" t="s">
        <v>12</v>
      </c>
      <c r="F487" s="43" t="s">
        <v>1078</v>
      </c>
      <c r="G487" s="43" t="s">
        <v>1907</v>
      </c>
      <c r="H487" s="43" t="s">
        <v>1908</v>
      </c>
      <c r="I487" s="43" t="s">
        <v>16</v>
      </c>
      <c r="J487" s="59">
        <v>2007</v>
      </c>
      <c r="K487" s="53" t="s">
        <v>31</v>
      </c>
    </row>
    <row r="488" spans="1:12" ht="157.80000000000001" customHeight="1">
      <c r="A488" s="1">
        <f t="shared" si="7"/>
        <v>487</v>
      </c>
      <c r="B488" s="44" t="str">
        <f>HYPERLINK("https://patents.google.com/patent/US20070246283A1/en", "US20070246283A1")</f>
        <v>US20070246283A1</v>
      </c>
      <c r="C488" s="56" t="s">
        <v>640</v>
      </c>
      <c r="D488" s="43" t="s">
        <v>9</v>
      </c>
      <c r="E488" s="43" t="s">
        <v>12</v>
      </c>
      <c r="F488" s="43" t="s">
        <v>14</v>
      </c>
      <c r="G488" s="43" t="s">
        <v>1909</v>
      </c>
      <c r="H488" s="43" t="s">
        <v>1910</v>
      </c>
      <c r="I488" s="43" t="s">
        <v>16</v>
      </c>
      <c r="J488" s="59">
        <v>2007</v>
      </c>
      <c r="K488" s="53" t="s">
        <v>31</v>
      </c>
    </row>
    <row r="489" spans="1:12" ht="114" customHeight="1">
      <c r="A489" s="1">
        <f t="shared" si="7"/>
        <v>488</v>
      </c>
      <c r="B489" s="44" t="str">
        <f>HYPERLINK("https://patents.google.com/patent/US20070257453A1/en", "US20070257453A1")</f>
        <v>US20070257453A1</v>
      </c>
      <c r="C489" s="57" t="s">
        <v>1911</v>
      </c>
      <c r="D489" s="46" t="s">
        <v>1912</v>
      </c>
      <c r="E489" s="46" t="s">
        <v>12</v>
      </c>
      <c r="F489" s="46" t="s">
        <v>1904</v>
      </c>
      <c r="G489" s="46" t="s">
        <v>1913</v>
      </c>
      <c r="H489" s="46" t="s">
        <v>1914</v>
      </c>
      <c r="I489" s="46" t="s">
        <v>16</v>
      </c>
      <c r="J489" s="61">
        <v>2007</v>
      </c>
      <c r="K489" s="53" t="s">
        <v>31</v>
      </c>
    </row>
    <row r="490" spans="1:12" ht="28.8">
      <c r="A490" s="1">
        <f t="shared" si="7"/>
        <v>489</v>
      </c>
      <c r="B490" s="87" t="str">
        <f>HYPERLINK("https://patents.google.com/patent/CA25929841/en", "CA25929841")</f>
        <v>CA25929841</v>
      </c>
      <c r="C490" s="56" t="s">
        <v>769</v>
      </c>
      <c r="D490" s="43" t="s">
        <v>206</v>
      </c>
      <c r="E490" s="43" t="s">
        <v>12</v>
      </c>
      <c r="F490" s="43" t="s">
        <v>1901</v>
      </c>
      <c r="G490" s="43" t="s">
        <v>1915</v>
      </c>
      <c r="H490" s="43" t="s">
        <v>1916</v>
      </c>
      <c r="I490" s="43" t="s">
        <v>16</v>
      </c>
      <c r="J490" s="59">
        <v>2007</v>
      </c>
      <c r="K490" s="53" t="s">
        <v>31</v>
      </c>
      <c r="L490" s="79"/>
    </row>
    <row r="491" spans="1:12" ht="239.4" customHeight="1">
      <c r="A491" s="1">
        <f t="shared" si="7"/>
        <v>490</v>
      </c>
      <c r="B491" s="48" t="str">
        <f>HYPERLINK("https://patents.google.com/patent/CA2195721C/en","CA2195721C")</f>
        <v>CA2195721C</v>
      </c>
      <c r="C491" s="56" t="s">
        <v>1917</v>
      </c>
      <c r="D491" s="45" t="s">
        <v>206</v>
      </c>
      <c r="E491" s="45" t="s">
        <v>12</v>
      </c>
      <c r="F491" s="45" t="s">
        <v>539</v>
      </c>
      <c r="G491" s="43" t="s">
        <v>1918</v>
      </c>
      <c r="H491" s="43" t="s">
        <v>1919</v>
      </c>
      <c r="I491" s="45" t="s">
        <v>523</v>
      </c>
      <c r="J491" s="58">
        <v>2007</v>
      </c>
      <c r="K491" s="53" t="s">
        <v>32</v>
      </c>
    </row>
    <row r="492" spans="1:12" ht="301.8" customHeight="1">
      <c r="A492" s="1">
        <f t="shared" si="7"/>
        <v>491</v>
      </c>
      <c r="B492" s="48" t="str">
        <f>HYPERLINK("https://patents.google.com/patent/CA2346319C/en","CA2346319C")</f>
        <v>CA2346319C</v>
      </c>
      <c r="C492" s="56" t="s">
        <v>1920</v>
      </c>
      <c r="D492" s="45" t="s">
        <v>206</v>
      </c>
      <c r="E492" s="45" t="s">
        <v>12</v>
      </c>
      <c r="F492" s="45" t="s">
        <v>66</v>
      </c>
      <c r="G492" s="43" t="s">
        <v>1921</v>
      </c>
      <c r="H492" s="43" t="s">
        <v>1922</v>
      </c>
      <c r="I492" s="45" t="s">
        <v>523</v>
      </c>
      <c r="J492" s="58">
        <v>2007</v>
      </c>
      <c r="K492" s="53" t="s">
        <v>31</v>
      </c>
    </row>
    <row r="493" spans="1:12" ht="265.2" customHeight="1">
      <c r="A493" s="1">
        <f t="shared" si="7"/>
        <v>492</v>
      </c>
      <c r="B493" s="48" t="str">
        <f>HYPERLINK("https://patents.google.com/patent/CA2350345C/en","CA2350345C")</f>
        <v>CA2350345C</v>
      </c>
      <c r="C493" s="56" t="s">
        <v>1923</v>
      </c>
      <c r="D493" s="45" t="s">
        <v>206</v>
      </c>
      <c r="E493" s="45" t="s">
        <v>12</v>
      </c>
      <c r="F493" s="45" t="s">
        <v>1750</v>
      </c>
      <c r="G493" s="43" t="s">
        <v>1924</v>
      </c>
      <c r="H493" s="43" t="s">
        <v>1925</v>
      </c>
      <c r="I493" s="45" t="s">
        <v>523</v>
      </c>
      <c r="J493" s="58">
        <v>2007</v>
      </c>
      <c r="K493" s="53" t="s">
        <v>31</v>
      </c>
    </row>
    <row r="494" spans="1:12" ht="241.2" customHeight="1">
      <c r="A494" s="1">
        <f t="shared" si="7"/>
        <v>493</v>
      </c>
      <c r="B494" s="84" t="str">
        <f>HYPERLINK("https://patents.google.com/patent/CA2545835A1/en","CA2545835A1")</f>
        <v>CA2545835A1</v>
      </c>
      <c r="C494" s="56" t="s">
        <v>1926</v>
      </c>
      <c r="D494" s="45" t="s">
        <v>206</v>
      </c>
      <c r="E494" s="45" t="s">
        <v>12</v>
      </c>
      <c r="F494" s="45" t="s">
        <v>1927</v>
      </c>
      <c r="G494" s="43" t="s">
        <v>1928</v>
      </c>
      <c r="H494" s="43" t="s">
        <v>1929</v>
      </c>
      <c r="I494" s="45" t="s">
        <v>523</v>
      </c>
      <c r="J494" s="58">
        <v>2007</v>
      </c>
      <c r="K494" s="53" t="s">
        <v>31</v>
      </c>
    </row>
    <row r="495" spans="1:12" ht="147.6" customHeight="1">
      <c r="A495" s="1">
        <f t="shared" si="7"/>
        <v>494</v>
      </c>
      <c r="B495" s="48" t="str">
        <f>HYPERLINK("https://patents.google.com/patent/CA2109241C/en","CA2109241C")</f>
        <v>CA2109241C</v>
      </c>
      <c r="C495" s="56" t="s">
        <v>1533</v>
      </c>
      <c r="D495" s="45" t="s">
        <v>206</v>
      </c>
      <c r="E495" s="45" t="s">
        <v>12</v>
      </c>
      <c r="F495" s="45" t="s">
        <v>1502</v>
      </c>
      <c r="G495" s="43" t="s">
        <v>1930</v>
      </c>
      <c r="H495" s="43" t="s">
        <v>1931</v>
      </c>
      <c r="I495" s="45" t="s">
        <v>523</v>
      </c>
      <c r="J495" s="58">
        <v>2007</v>
      </c>
      <c r="K495" s="53" t="s">
        <v>31</v>
      </c>
    </row>
    <row r="496" spans="1:12" ht="289.2" customHeight="1">
      <c r="A496" s="1">
        <f t="shared" si="7"/>
        <v>495</v>
      </c>
      <c r="B496" s="84" t="str">
        <f>HYPERLINK("https://patents.google.com/patent/US20070228685A1/en","US20070228685A1")</f>
        <v>US20070228685A1</v>
      </c>
      <c r="C496" s="37" t="s">
        <v>1932</v>
      </c>
      <c r="D496" s="31" t="s">
        <v>9</v>
      </c>
      <c r="E496" s="47" t="s">
        <v>12</v>
      </c>
      <c r="F496" s="31" t="s">
        <v>1078</v>
      </c>
      <c r="G496" s="31" t="s">
        <v>1933</v>
      </c>
      <c r="H496" s="31" t="s">
        <v>1934</v>
      </c>
      <c r="I496" s="47" t="s">
        <v>523</v>
      </c>
      <c r="J496" s="52">
        <v>2007</v>
      </c>
      <c r="K496" s="53" t="s">
        <v>31</v>
      </c>
    </row>
    <row r="497" spans="1:11" ht="166.8" customHeight="1">
      <c r="A497" s="1">
        <f t="shared" si="7"/>
        <v>496</v>
      </c>
      <c r="B497" s="50" t="str">
        <f>HYPERLINK("https://patents.google.com/patent/CA2244520C/en","CA2244520C")</f>
        <v>CA2244520C</v>
      </c>
      <c r="C497" s="37" t="s">
        <v>1935</v>
      </c>
      <c r="D497" s="31" t="s">
        <v>206</v>
      </c>
      <c r="E497" s="47" t="s">
        <v>12</v>
      </c>
      <c r="F497" s="31" t="s">
        <v>1502</v>
      </c>
      <c r="G497" s="31" t="s">
        <v>1936</v>
      </c>
      <c r="H497" s="31" t="s">
        <v>1937</v>
      </c>
      <c r="I497" s="47" t="s">
        <v>523</v>
      </c>
      <c r="J497" s="52">
        <v>2007</v>
      </c>
      <c r="K497" s="53" t="s">
        <v>31</v>
      </c>
    </row>
    <row r="498" spans="1:11" ht="134.4" customHeight="1">
      <c r="A498" s="1">
        <f t="shared" si="7"/>
        <v>497</v>
      </c>
      <c r="B498" s="50" t="str">
        <f>HYPERLINK("https://patents.google.com/patent/US7252301B2/en","US7252301B2")</f>
        <v>US7252301B2</v>
      </c>
      <c r="C498" s="37" t="s">
        <v>1828</v>
      </c>
      <c r="D498" s="31" t="s">
        <v>9</v>
      </c>
      <c r="E498" s="47" t="s">
        <v>12</v>
      </c>
      <c r="F498" s="31" t="s">
        <v>1494</v>
      </c>
      <c r="G498" s="31" t="s">
        <v>1938</v>
      </c>
      <c r="H498" s="31" t="s">
        <v>1939</v>
      </c>
      <c r="I498" s="47" t="s">
        <v>1804</v>
      </c>
      <c r="J498" s="52">
        <v>2007</v>
      </c>
      <c r="K498" s="53" t="s">
        <v>32</v>
      </c>
    </row>
    <row r="499" spans="1:11" ht="165" customHeight="1">
      <c r="A499" s="1">
        <f t="shared" si="7"/>
        <v>498</v>
      </c>
      <c r="B499" s="50" t="str">
        <f>HYPERLINK("https://patents.google.com/patent/US7311166B2/en","US7311166B2")</f>
        <v>US7311166B2</v>
      </c>
      <c r="C499" s="37" t="s">
        <v>1596</v>
      </c>
      <c r="D499" s="31" t="s">
        <v>9</v>
      </c>
      <c r="E499" s="47" t="s">
        <v>12</v>
      </c>
      <c r="F499" s="31" t="s">
        <v>1494</v>
      </c>
      <c r="G499" s="31" t="s">
        <v>1940</v>
      </c>
      <c r="H499" s="31" t="s">
        <v>1941</v>
      </c>
      <c r="I499" s="47" t="s">
        <v>523</v>
      </c>
      <c r="J499" s="52">
        <v>2007</v>
      </c>
      <c r="K499" s="53" t="s">
        <v>31</v>
      </c>
    </row>
    <row r="500" spans="1:11" ht="268.8" customHeight="1">
      <c r="A500" s="1">
        <f t="shared" si="7"/>
        <v>499</v>
      </c>
      <c r="B500" s="50" t="str">
        <f>HYPERLINK("https://patents.google.com/patent/US20070090614A1/en","US20070090614A1")</f>
        <v>US20070090614A1</v>
      </c>
      <c r="C500" s="37" t="s">
        <v>1942</v>
      </c>
      <c r="D500" s="31" t="s">
        <v>9</v>
      </c>
      <c r="E500" s="47" t="s">
        <v>12</v>
      </c>
      <c r="F500" s="31" t="s">
        <v>1494</v>
      </c>
      <c r="G500" s="31" t="s">
        <v>1943</v>
      </c>
      <c r="H500" s="31" t="s">
        <v>1944</v>
      </c>
      <c r="I500" s="47" t="s">
        <v>523</v>
      </c>
      <c r="J500" s="52">
        <v>2007</v>
      </c>
      <c r="K500" s="53" t="s">
        <v>32</v>
      </c>
    </row>
    <row r="501" spans="1:11" ht="186" customHeight="1">
      <c r="A501" s="1">
        <f t="shared" si="7"/>
        <v>500</v>
      </c>
      <c r="B501" s="50" t="str">
        <f>HYPERLINK("https://patents.google.com/patent/US7195254B2/en","US7195254B2")</f>
        <v>US7195254B2</v>
      </c>
      <c r="C501" s="37" t="s">
        <v>1388</v>
      </c>
      <c r="D501" s="31" t="s">
        <v>9</v>
      </c>
      <c r="E501" s="47" t="s">
        <v>12</v>
      </c>
      <c r="F501" s="31" t="s">
        <v>1494</v>
      </c>
      <c r="G501" s="31" t="s">
        <v>1945</v>
      </c>
      <c r="H501" s="31" t="s">
        <v>1946</v>
      </c>
      <c r="I501" s="47" t="s">
        <v>523</v>
      </c>
      <c r="J501" s="52">
        <v>2007</v>
      </c>
      <c r="K501" s="53" t="s">
        <v>32</v>
      </c>
    </row>
    <row r="502" spans="1:11" ht="176.4" customHeight="1">
      <c r="A502" s="1">
        <f t="shared" si="7"/>
        <v>501</v>
      </c>
      <c r="B502" s="84" t="str">
        <f>HYPERLINK("https://patents.google.com/patent/US7311165B2/en","US7311165B2")</f>
        <v>US7311165B2</v>
      </c>
      <c r="C502" s="37" t="s">
        <v>1596</v>
      </c>
      <c r="D502" s="31" t="s">
        <v>9</v>
      </c>
      <c r="E502" s="47" t="s">
        <v>12</v>
      </c>
      <c r="F502" s="31" t="s">
        <v>1494</v>
      </c>
      <c r="G502" s="31" t="s">
        <v>1947</v>
      </c>
      <c r="H502" s="31" t="s">
        <v>1948</v>
      </c>
      <c r="I502" s="47" t="s">
        <v>523</v>
      </c>
      <c r="J502" s="52">
        <v>2007</v>
      </c>
      <c r="K502" s="53" t="s">
        <v>31</v>
      </c>
    </row>
    <row r="503" spans="1:11" ht="210.6" customHeight="1">
      <c r="A503" s="1">
        <f t="shared" si="7"/>
        <v>502</v>
      </c>
      <c r="B503" s="50" t="str">
        <f>HYPERLINK("https://patents.google.com/patent/US7185897B2/en","US7185897B2")</f>
        <v>US7185897B2</v>
      </c>
      <c r="C503" s="38" t="s">
        <v>1949</v>
      </c>
      <c r="D503" s="33" t="s">
        <v>9</v>
      </c>
      <c r="E503" s="49" t="s">
        <v>12</v>
      </c>
      <c r="F503" s="33" t="s">
        <v>1548</v>
      </c>
      <c r="G503" s="33" t="s">
        <v>1950</v>
      </c>
      <c r="H503" s="33" t="s">
        <v>1951</v>
      </c>
      <c r="I503" s="49" t="s">
        <v>523</v>
      </c>
      <c r="J503" s="60">
        <v>2007</v>
      </c>
      <c r="K503" s="53" t="s">
        <v>31</v>
      </c>
    </row>
    <row r="504" spans="1:11" ht="300" customHeight="1">
      <c r="A504" s="1">
        <f t="shared" si="7"/>
        <v>503</v>
      </c>
      <c r="B504" s="50" t="str">
        <f>HYPERLINK("https://patents.google.com/patent/CA2272669C/en","CA2272669C")</f>
        <v>CA2272669C</v>
      </c>
      <c r="C504" s="37" t="s">
        <v>1952</v>
      </c>
      <c r="D504" s="31" t="s">
        <v>206</v>
      </c>
      <c r="E504" s="47" t="s">
        <v>12</v>
      </c>
      <c r="F504" s="31" t="s">
        <v>1621</v>
      </c>
      <c r="G504" s="31" t="s">
        <v>1953</v>
      </c>
      <c r="H504" s="31" t="s">
        <v>1954</v>
      </c>
      <c r="I504" s="47" t="s">
        <v>523</v>
      </c>
      <c r="J504" s="52">
        <v>2007</v>
      </c>
      <c r="K504" s="53" t="s">
        <v>32</v>
      </c>
    </row>
    <row r="505" spans="1:11" ht="260.39999999999998" customHeight="1">
      <c r="A505" s="1">
        <f t="shared" si="7"/>
        <v>504</v>
      </c>
      <c r="B505" s="50" t="str">
        <f>HYPERLINK("https://patents.google.com/patent/CA2342596C/en","CA2342596C")</f>
        <v>CA2342596C</v>
      </c>
      <c r="C505" s="37" t="s">
        <v>1663</v>
      </c>
      <c r="D505" s="31" t="s">
        <v>206</v>
      </c>
      <c r="E505" s="47" t="s">
        <v>12</v>
      </c>
      <c r="F505" s="31" t="s">
        <v>1618</v>
      </c>
      <c r="G505" s="31" t="s">
        <v>1955</v>
      </c>
      <c r="H505" s="31" t="s">
        <v>1956</v>
      </c>
      <c r="I505" s="47" t="s">
        <v>523</v>
      </c>
      <c r="J505" s="52">
        <v>2007</v>
      </c>
      <c r="K505" s="53" t="s">
        <v>31</v>
      </c>
    </row>
    <row r="506" spans="1:11" ht="257.39999999999998" customHeight="1">
      <c r="A506" s="1">
        <f t="shared" si="7"/>
        <v>505</v>
      </c>
      <c r="B506" s="50" t="str">
        <f>HYPERLINK("https://patents.google.com/patent/US7287763B1/en","US7287763B1")</f>
        <v>US7287763B1</v>
      </c>
      <c r="C506" s="37" t="s">
        <v>1957</v>
      </c>
      <c r="D506" s="31" t="s">
        <v>9</v>
      </c>
      <c r="E506" s="47" t="s">
        <v>12</v>
      </c>
      <c r="F506" s="31" t="s">
        <v>1958</v>
      </c>
      <c r="G506" s="31" t="s">
        <v>1959</v>
      </c>
      <c r="H506" s="31" t="s">
        <v>1960</v>
      </c>
      <c r="I506" s="47" t="s">
        <v>523</v>
      </c>
      <c r="J506" s="52">
        <v>2007</v>
      </c>
      <c r="K506" s="53" t="s">
        <v>31</v>
      </c>
    </row>
    <row r="507" spans="1:11" ht="273" customHeight="1">
      <c r="A507" s="1">
        <f t="shared" si="7"/>
        <v>506</v>
      </c>
      <c r="B507" s="50" t="str">
        <f>HYPERLINK("https://patents.google.com/patent/US7264250B2/en","US7264250B2")</f>
        <v>US7264250B2</v>
      </c>
      <c r="C507" s="37" t="s">
        <v>1961</v>
      </c>
      <c r="D507" s="31" t="s">
        <v>1572</v>
      </c>
      <c r="E507" s="47" t="s">
        <v>12</v>
      </c>
      <c r="F507" s="47" t="s">
        <v>1494</v>
      </c>
      <c r="G507" s="31" t="s">
        <v>1962</v>
      </c>
      <c r="H507" s="31" t="s">
        <v>1963</v>
      </c>
      <c r="I507" s="47" t="s">
        <v>523</v>
      </c>
      <c r="J507" s="52">
        <v>2007</v>
      </c>
      <c r="K507" s="53" t="s">
        <v>31</v>
      </c>
    </row>
    <row r="508" spans="1:11" ht="241.2" customHeight="1">
      <c r="A508" s="1">
        <f t="shared" si="7"/>
        <v>507</v>
      </c>
      <c r="B508" s="50" t="str">
        <f>HYPERLINK("https://patents.google.com/patent/USD549132S1/en","USD549132S1")</f>
        <v>USD549132S1</v>
      </c>
      <c r="C508" s="37" t="s">
        <v>1964</v>
      </c>
      <c r="D508" s="31" t="s">
        <v>9</v>
      </c>
      <c r="E508" s="47" t="s">
        <v>12</v>
      </c>
      <c r="F508" s="47" t="s">
        <v>1393</v>
      </c>
      <c r="G508" s="31" t="s">
        <v>1965</v>
      </c>
      <c r="H508" s="31" t="s">
        <v>1966</v>
      </c>
      <c r="I508" s="47" t="s">
        <v>523</v>
      </c>
      <c r="J508" s="52">
        <v>2007</v>
      </c>
      <c r="K508" s="53" t="s">
        <v>32</v>
      </c>
    </row>
    <row r="509" spans="1:11" ht="177" customHeight="1">
      <c r="A509" s="1">
        <f t="shared" si="7"/>
        <v>508</v>
      </c>
      <c r="B509" s="50" t="str">
        <f>HYPERLINK("https://patents.google.com/patent/USD551593S1/en","USD551593S1")</f>
        <v>USD551593S1</v>
      </c>
      <c r="C509" s="37" t="s">
        <v>1967</v>
      </c>
      <c r="D509" s="31" t="s">
        <v>1572</v>
      </c>
      <c r="E509" s="47" t="s">
        <v>12</v>
      </c>
      <c r="F509" s="47" t="s">
        <v>1393</v>
      </c>
      <c r="G509" s="31" t="s">
        <v>1968</v>
      </c>
      <c r="H509" s="31" t="s">
        <v>1969</v>
      </c>
      <c r="I509" s="47" t="s">
        <v>523</v>
      </c>
      <c r="J509" s="52">
        <v>2007</v>
      </c>
      <c r="K509" s="53" t="s">
        <v>31</v>
      </c>
    </row>
    <row r="510" spans="1:11" ht="169.2" customHeight="1">
      <c r="A510" s="1">
        <f t="shared" si="7"/>
        <v>509</v>
      </c>
      <c r="B510" s="50" t="str">
        <f>HYPERLINK("https://patents.google.com/patent/US7243927B2/en","US7243927B2")</f>
        <v>US7243927B2</v>
      </c>
      <c r="C510" s="37" t="s">
        <v>1970</v>
      </c>
      <c r="D510" s="31" t="s">
        <v>1510</v>
      </c>
      <c r="E510" s="47" t="s">
        <v>12</v>
      </c>
      <c r="F510" s="47" t="s">
        <v>1494</v>
      </c>
      <c r="G510" s="31" t="s">
        <v>1971</v>
      </c>
      <c r="H510" s="31" t="s">
        <v>1972</v>
      </c>
      <c r="I510" s="47" t="s">
        <v>523</v>
      </c>
      <c r="J510" s="52">
        <v>2007</v>
      </c>
      <c r="K510" s="53" t="s">
        <v>31</v>
      </c>
    </row>
    <row r="511" spans="1:11" ht="246.6" customHeight="1">
      <c r="A511" s="1">
        <f t="shared" si="7"/>
        <v>510</v>
      </c>
      <c r="B511" s="50" t="str">
        <f>HYPERLINK("https://patents.google.com/patent/EP1449750B1/en","EP1449750B1")</f>
        <v>EP1449750B1</v>
      </c>
      <c r="C511" s="37" t="s">
        <v>1973</v>
      </c>
      <c r="D511" s="31" t="s">
        <v>1715</v>
      </c>
      <c r="E511" s="47" t="s">
        <v>12</v>
      </c>
      <c r="F511" s="47" t="s">
        <v>14</v>
      </c>
      <c r="G511" s="31" t="s">
        <v>1974</v>
      </c>
      <c r="H511" s="31" t="s">
        <v>1975</v>
      </c>
      <c r="I511" s="88" t="s">
        <v>35</v>
      </c>
      <c r="J511" s="52">
        <v>2007</v>
      </c>
      <c r="K511" s="53" t="s">
        <v>31</v>
      </c>
    </row>
    <row r="512" spans="1:11" ht="292.2" customHeight="1">
      <c r="A512" s="1">
        <f t="shared" si="7"/>
        <v>511</v>
      </c>
      <c r="B512" s="50" t="str">
        <f>HYPERLINK("https://patents.google.com/patent/RU2307759C1/en","RU2307759C1")</f>
        <v>RU2307759C1</v>
      </c>
      <c r="C512" s="37" t="s">
        <v>398</v>
      </c>
      <c r="D512" s="31" t="s">
        <v>145</v>
      </c>
      <c r="E512" s="47" t="s">
        <v>12</v>
      </c>
      <c r="F512" s="47" t="s">
        <v>66</v>
      </c>
      <c r="G512" s="31" t="s">
        <v>1976</v>
      </c>
      <c r="H512" s="31" t="s">
        <v>1977</v>
      </c>
      <c r="I512" s="47" t="s">
        <v>523</v>
      </c>
      <c r="J512" s="52">
        <v>2007</v>
      </c>
      <c r="K512" s="53" t="s">
        <v>31</v>
      </c>
    </row>
    <row r="513" spans="1:11" ht="235.2" customHeight="1">
      <c r="A513" s="1">
        <f t="shared" si="7"/>
        <v>512</v>
      </c>
      <c r="B513" s="35" t="str">
        <f>HYPERLINK("https://patents.google.com/patent/US20080017431A1", "US20080017431A1")</f>
        <v>US20080017431A1</v>
      </c>
      <c r="C513" s="37" t="s">
        <v>769</v>
      </c>
      <c r="D513" s="31" t="s">
        <v>9</v>
      </c>
      <c r="E513" s="31" t="s">
        <v>12</v>
      </c>
      <c r="F513" s="31" t="s">
        <v>788</v>
      </c>
      <c r="G513" s="32" t="s">
        <v>1979</v>
      </c>
      <c r="H513" s="31" t="s">
        <v>1980</v>
      </c>
      <c r="I513" s="31" t="s">
        <v>523</v>
      </c>
      <c r="J513" s="36">
        <v>2008</v>
      </c>
      <c r="K513" s="41" t="s">
        <v>31</v>
      </c>
    </row>
    <row r="514" spans="1:11" ht="364.8" customHeight="1">
      <c r="A514" s="1">
        <f t="shared" si="7"/>
        <v>513</v>
      </c>
      <c r="B514" s="35" t="str">
        <f>HYPERLINK("https://patents.google.com/patent/US20080271303A1", "US20080271303A1")</f>
        <v>US20080271303A1</v>
      </c>
      <c r="C514" s="37" t="s">
        <v>1882</v>
      </c>
      <c r="D514" s="31" t="s">
        <v>9</v>
      </c>
      <c r="E514" s="31" t="s">
        <v>12</v>
      </c>
      <c r="F514" s="31" t="s">
        <v>1494</v>
      </c>
      <c r="G514" s="31" t="s">
        <v>1981</v>
      </c>
      <c r="H514" s="31" t="s">
        <v>1982</v>
      </c>
      <c r="I514" s="31" t="s">
        <v>523</v>
      </c>
      <c r="J514" s="36">
        <v>2008</v>
      </c>
      <c r="K514" s="41" t="s">
        <v>31</v>
      </c>
    </row>
    <row r="515" spans="1:11" ht="211.2" customHeight="1">
      <c r="A515" s="1">
        <f t="shared" si="7"/>
        <v>514</v>
      </c>
      <c r="B515" s="86" t="str">
        <f>HYPERLINK("https://patents.google.com/patent/US7451846B2", "US7451846B2")</f>
        <v>US7451846B2</v>
      </c>
      <c r="C515" s="37" t="s">
        <v>696</v>
      </c>
      <c r="D515" s="31" t="s">
        <v>9</v>
      </c>
      <c r="E515" s="31" t="s">
        <v>12</v>
      </c>
      <c r="F515" s="31" t="s">
        <v>539</v>
      </c>
      <c r="G515" s="31" t="s">
        <v>1983</v>
      </c>
      <c r="H515" s="31" t="s">
        <v>1984</v>
      </c>
      <c r="I515" s="31" t="s">
        <v>523</v>
      </c>
      <c r="J515" s="36">
        <v>2008</v>
      </c>
      <c r="K515" s="41" t="s">
        <v>31</v>
      </c>
    </row>
    <row r="516" spans="1:11" ht="238.8" customHeight="1">
      <c r="A516" s="1">
        <f t="shared" si="7"/>
        <v>515</v>
      </c>
      <c r="B516" s="35" t="str">
        <f>HYPERLINK("https://patents.google.com/patent/US20080185203A1", "US20080185203A1")</f>
        <v>US20080185203A1</v>
      </c>
      <c r="C516" s="37" t="s">
        <v>796</v>
      </c>
      <c r="D516" s="31" t="s">
        <v>9</v>
      </c>
      <c r="E516" s="31" t="s">
        <v>12</v>
      </c>
      <c r="F516" s="31" t="s">
        <v>1393</v>
      </c>
      <c r="G516" s="31" t="s">
        <v>1985</v>
      </c>
      <c r="H516" s="31" t="s">
        <v>1986</v>
      </c>
      <c r="I516" s="31" t="s">
        <v>1804</v>
      </c>
      <c r="J516" s="36">
        <v>2008</v>
      </c>
      <c r="K516" s="41" t="s">
        <v>31</v>
      </c>
    </row>
    <row r="517" spans="1:11" ht="193.2" customHeight="1">
      <c r="A517" s="1">
        <f t="shared" si="7"/>
        <v>516</v>
      </c>
      <c r="B517" s="35" t="str">
        <f>HYPERLINK("https://patents.google.com/patent/US20080173492A1", "US20080173492A1")</f>
        <v>US20080173492A1</v>
      </c>
      <c r="C517" s="37" t="s">
        <v>1987</v>
      </c>
      <c r="D517" s="31" t="s">
        <v>9</v>
      </c>
      <c r="E517" s="31" t="s">
        <v>12</v>
      </c>
      <c r="F517" s="31" t="s">
        <v>66</v>
      </c>
      <c r="G517" s="31" t="s">
        <v>1988</v>
      </c>
      <c r="H517" s="31" t="s">
        <v>1989</v>
      </c>
      <c r="I517" s="31" t="s">
        <v>1804</v>
      </c>
      <c r="J517" s="36">
        <v>2008</v>
      </c>
      <c r="K517" s="41" t="s">
        <v>32</v>
      </c>
    </row>
    <row r="518" spans="1:11" ht="250.2" customHeight="1">
      <c r="A518" s="1">
        <f t="shared" si="7"/>
        <v>517</v>
      </c>
      <c r="B518" s="35" t="str">
        <f>HYPERLINK("https://patents.google.com/patent/US7398755B1", "US7398755B1")</f>
        <v>US7398755B1</v>
      </c>
      <c r="C518" s="37" t="s">
        <v>1990</v>
      </c>
      <c r="D518" s="31" t="s">
        <v>9</v>
      </c>
      <c r="E518" s="31" t="s">
        <v>12</v>
      </c>
      <c r="F518" s="31" t="s">
        <v>1991</v>
      </c>
      <c r="G518" s="31" t="s">
        <v>1992</v>
      </c>
      <c r="H518" s="31" t="s">
        <v>1993</v>
      </c>
      <c r="I518" s="31" t="s">
        <v>523</v>
      </c>
      <c r="J518" s="36">
        <v>2008</v>
      </c>
      <c r="K518" s="41" t="s">
        <v>32</v>
      </c>
    </row>
    <row r="519" spans="1:11" ht="142.80000000000001" customHeight="1">
      <c r="A519" s="1">
        <f t="shared" si="7"/>
        <v>518</v>
      </c>
      <c r="B519" s="35" t="str">
        <f>HYPERLINK("https://patents.google.com/patent/US20080203685A1", "US20080203685A1")</f>
        <v>US20080203685A1</v>
      </c>
      <c r="C519" s="37" t="s">
        <v>1994</v>
      </c>
      <c r="D519" s="31" t="s">
        <v>9</v>
      </c>
      <c r="E519" s="31" t="s">
        <v>12</v>
      </c>
      <c r="F519" s="31" t="s">
        <v>1978</v>
      </c>
      <c r="G519" s="31" t="s">
        <v>1995</v>
      </c>
      <c r="H519" s="31" t="s">
        <v>1996</v>
      </c>
      <c r="I519" s="31" t="s">
        <v>1804</v>
      </c>
      <c r="J519" s="36">
        <v>2008</v>
      </c>
      <c r="K519" s="41" t="s">
        <v>31</v>
      </c>
    </row>
    <row r="520" spans="1:11" ht="200.4" customHeight="1">
      <c r="A520" s="1">
        <f t="shared" si="7"/>
        <v>519</v>
      </c>
      <c r="B520" s="86" t="str">
        <f>HYPERLINK("https://patents.google.com/patent/US20080007119A1", "US20080007119A1")</f>
        <v>US20080007119A1</v>
      </c>
      <c r="C520" s="38" t="s">
        <v>1714</v>
      </c>
      <c r="D520" s="33" t="s">
        <v>9</v>
      </c>
      <c r="E520" s="33" t="s">
        <v>12</v>
      </c>
      <c r="F520" s="33" t="s">
        <v>14</v>
      </c>
      <c r="G520" s="33" t="s">
        <v>1997</v>
      </c>
      <c r="H520" s="33" t="s">
        <v>1998</v>
      </c>
      <c r="I520" s="33" t="s">
        <v>1804</v>
      </c>
      <c r="J520" s="40">
        <v>2008</v>
      </c>
      <c r="K520" s="41" t="s">
        <v>32</v>
      </c>
    </row>
    <row r="521" spans="1:11" ht="237" customHeight="1">
      <c r="A521" s="1">
        <f t="shared" si="7"/>
        <v>520</v>
      </c>
      <c r="B521" s="35" t="str">
        <f>HYPERLINK("https://patents.google.com/patent/USD569307S1", "USD569307S1")</f>
        <v>USD569307S1</v>
      </c>
      <c r="C521" s="37" t="s">
        <v>1999</v>
      </c>
      <c r="D521" s="31" t="s">
        <v>9</v>
      </c>
      <c r="E521" s="31" t="s">
        <v>12</v>
      </c>
      <c r="F521" s="31" t="s">
        <v>2000</v>
      </c>
      <c r="G521" s="31" t="s">
        <v>2001</v>
      </c>
      <c r="H521" s="31" t="s">
        <v>2002</v>
      </c>
      <c r="I521" s="31" t="s">
        <v>523</v>
      </c>
      <c r="J521" s="36">
        <v>2008</v>
      </c>
      <c r="K521" s="41" t="s">
        <v>31</v>
      </c>
    </row>
    <row r="522" spans="1:11" ht="264.60000000000002" customHeight="1">
      <c r="A522" s="1">
        <f t="shared" si="7"/>
        <v>521</v>
      </c>
      <c r="B522" s="35" t="str">
        <f>HYPERLINK("https://patents.google.com/patent/US20080012251A1", "US20080012251A1")</f>
        <v>US20080012251A1</v>
      </c>
      <c r="C522" s="37" t="s">
        <v>2003</v>
      </c>
      <c r="D522" s="31" t="s">
        <v>9</v>
      </c>
      <c r="E522" s="31" t="s">
        <v>12</v>
      </c>
      <c r="F522" s="31" t="s">
        <v>1904</v>
      </c>
      <c r="G522" s="31" t="s">
        <v>2004</v>
      </c>
      <c r="H522" s="31" t="s">
        <v>2005</v>
      </c>
      <c r="I522" s="31" t="s">
        <v>523</v>
      </c>
      <c r="J522" s="36">
        <v>2008</v>
      </c>
      <c r="K522" s="41" t="s">
        <v>31</v>
      </c>
    </row>
    <row r="523" spans="1:11" ht="388.2" customHeight="1">
      <c r="A523" s="1">
        <f t="shared" si="7"/>
        <v>522</v>
      </c>
      <c r="B523" s="35" t="str">
        <f>HYPERLINK("https://patents.google.com/patent/US20080179943A1", "US20080179943A1")</f>
        <v>US20080179943A1</v>
      </c>
      <c r="C523" s="37" t="s">
        <v>2006</v>
      </c>
      <c r="D523" s="31" t="s">
        <v>9</v>
      </c>
      <c r="E523" s="31" t="s">
        <v>12</v>
      </c>
      <c r="F523" s="31" t="s">
        <v>2000</v>
      </c>
      <c r="G523" s="31" t="s">
        <v>2007</v>
      </c>
      <c r="H523" s="31" t="s">
        <v>2008</v>
      </c>
      <c r="I523" s="31" t="s">
        <v>523</v>
      </c>
      <c r="J523" s="36">
        <v>2008</v>
      </c>
      <c r="K523" s="41" t="s">
        <v>31</v>
      </c>
    </row>
    <row r="524" spans="1:11" ht="274.2" customHeight="1">
      <c r="A524" s="1">
        <f t="shared" si="7"/>
        <v>523</v>
      </c>
      <c r="B524" s="35" t="str">
        <f>HYPERLINK("https://patents.google.com/patent/CA2591755C", "CA2591755C")</f>
        <v>CA2591755C</v>
      </c>
      <c r="C524" s="37" t="s">
        <v>2009</v>
      </c>
      <c r="D524" s="31" t="s">
        <v>206</v>
      </c>
      <c r="E524" s="31" t="s">
        <v>12</v>
      </c>
      <c r="F524" s="31" t="s">
        <v>557</v>
      </c>
      <c r="G524" s="32" t="s">
        <v>2010</v>
      </c>
      <c r="H524" s="31" t="s">
        <v>2011</v>
      </c>
      <c r="I524" s="31" t="s">
        <v>523</v>
      </c>
      <c r="J524" s="36">
        <v>2009</v>
      </c>
      <c r="K524" s="41" t="s">
        <v>31</v>
      </c>
    </row>
    <row r="525" spans="1:11" ht="152.4" customHeight="1">
      <c r="A525" s="1">
        <f t="shared" si="7"/>
        <v>524</v>
      </c>
      <c r="B525" s="35" t="str">
        <f>HYPERLINK("https://patents.google.com/patent/US20090322045A1", "US20090322045A1")</f>
        <v>US20090322045A1</v>
      </c>
      <c r="C525" s="37" t="s">
        <v>1882</v>
      </c>
      <c r="D525" s="31" t="s">
        <v>9</v>
      </c>
      <c r="E525" s="31" t="s">
        <v>12</v>
      </c>
      <c r="F525" s="31" t="s">
        <v>1494</v>
      </c>
      <c r="G525" s="31" t="s">
        <v>2012</v>
      </c>
      <c r="H525" s="31" t="s">
        <v>2013</v>
      </c>
      <c r="I525" s="31" t="s">
        <v>523</v>
      </c>
      <c r="J525" s="36">
        <v>2009</v>
      </c>
      <c r="K525" s="41" t="s">
        <v>32</v>
      </c>
    </row>
    <row r="526" spans="1:11" ht="196.2" customHeight="1">
      <c r="A526" s="1">
        <f t="shared" si="7"/>
        <v>525</v>
      </c>
      <c r="B526" s="86" t="str">
        <f>HYPERLINK("https://patents.google.com/patent/US7617900B2", "US7617900B2")</f>
        <v>US7617900B2</v>
      </c>
      <c r="C526" s="37" t="s">
        <v>2014</v>
      </c>
      <c r="D526" s="31" t="s">
        <v>9</v>
      </c>
      <c r="E526" s="31" t="s">
        <v>12</v>
      </c>
      <c r="F526" s="31" t="s">
        <v>1393</v>
      </c>
      <c r="G526" s="31" t="s">
        <v>2015</v>
      </c>
      <c r="H526" s="31" t="s">
        <v>2016</v>
      </c>
      <c r="I526" s="31" t="s">
        <v>523</v>
      </c>
      <c r="J526" s="36">
        <v>2009</v>
      </c>
      <c r="K526" s="41" t="s">
        <v>31</v>
      </c>
    </row>
    <row r="527" spans="1:11" ht="208.2" customHeight="1">
      <c r="A527" s="1">
        <f t="shared" si="7"/>
        <v>526</v>
      </c>
      <c r="B527" s="86" t="str">
        <f>HYPERLINK("https://patents.google.com/patent/RU83994U1", "RU83994U1")</f>
        <v>RU83994U1</v>
      </c>
      <c r="C527" s="37" t="s">
        <v>2017</v>
      </c>
      <c r="D527" s="31" t="s">
        <v>145</v>
      </c>
      <c r="E527" s="31" t="s">
        <v>12</v>
      </c>
      <c r="F527" s="31" t="s">
        <v>2018</v>
      </c>
      <c r="G527" s="31" t="s">
        <v>2019</v>
      </c>
      <c r="H527" s="31" t="s">
        <v>2020</v>
      </c>
      <c r="I527" s="31" t="s">
        <v>523</v>
      </c>
      <c r="J527" s="36">
        <v>2009</v>
      </c>
      <c r="K527" s="41" t="s">
        <v>31</v>
      </c>
    </row>
    <row r="528" spans="1:11" ht="304.2" customHeight="1">
      <c r="A528" s="1">
        <f t="shared" si="7"/>
        <v>527</v>
      </c>
      <c r="B528" s="35" t="str">
        <f>HYPERLINK("https://patents.google.com/patent/TW200900313A", "TW200900313A")</f>
        <v>TW200900313A</v>
      </c>
      <c r="C528" s="37" t="s">
        <v>2021</v>
      </c>
      <c r="D528" s="31" t="s">
        <v>2022</v>
      </c>
      <c r="E528" s="31" t="s">
        <v>12</v>
      </c>
      <c r="F528" s="31" t="s">
        <v>1393</v>
      </c>
      <c r="G528" s="31" t="s">
        <v>2023</v>
      </c>
      <c r="H528" s="31" t="s">
        <v>2024</v>
      </c>
      <c r="I528" s="31" t="s">
        <v>1804</v>
      </c>
      <c r="J528" s="36">
        <v>2009</v>
      </c>
      <c r="K528" s="41" t="s">
        <v>31</v>
      </c>
    </row>
    <row r="529" spans="1:11" ht="196.8" customHeight="1">
      <c r="A529" s="1">
        <f t="shared" si="7"/>
        <v>528</v>
      </c>
      <c r="B529" s="35" t="str">
        <f>HYPERLINK("https://patents.google.com/patent/WO2009145786A1", "WO2009145786A1")</f>
        <v>WO2009145786A1</v>
      </c>
      <c r="C529" s="37" t="s">
        <v>2025</v>
      </c>
      <c r="D529" s="31" t="s">
        <v>9</v>
      </c>
      <c r="E529" s="31" t="s">
        <v>12</v>
      </c>
      <c r="F529" s="31" t="s">
        <v>1196</v>
      </c>
      <c r="G529" s="31" t="s">
        <v>2026</v>
      </c>
      <c r="H529" s="31" t="s">
        <v>2027</v>
      </c>
      <c r="I529" s="31" t="s">
        <v>523</v>
      </c>
      <c r="J529" s="36">
        <v>2009</v>
      </c>
      <c r="K529" s="41" t="s">
        <v>31</v>
      </c>
    </row>
    <row r="530" spans="1:11" ht="178.8" customHeight="1">
      <c r="A530" s="1">
        <f t="shared" si="7"/>
        <v>529</v>
      </c>
      <c r="B530" s="35" t="str">
        <f>HYPERLINK("https://patents.google.com/patent/JP3154878U", "JP3154878U")</f>
        <v>JP3154878U</v>
      </c>
      <c r="C530" s="37" t="s">
        <v>2028</v>
      </c>
      <c r="D530" s="31" t="s">
        <v>64</v>
      </c>
      <c r="E530" s="31" t="s">
        <v>12</v>
      </c>
      <c r="F530" s="31" t="s">
        <v>2029</v>
      </c>
      <c r="G530" s="31" t="s">
        <v>2030</v>
      </c>
      <c r="H530" s="31" t="s">
        <v>2031</v>
      </c>
      <c r="I530" s="31" t="s">
        <v>523</v>
      </c>
      <c r="J530" s="36">
        <v>2009</v>
      </c>
      <c r="K530" s="42" t="s">
        <v>32</v>
      </c>
    </row>
    <row r="531" spans="1:11" ht="243" customHeight="1">
      <c r="A531" s="1">
        <f t="shared" si="7"/>
        <v>530</v>
      </c>
      <c r="B531" s="86" t="str">
        <f>HYPERLINK("https://patents.google.com/patent/JP2009030500A", "JP2009030500A")</f>
        <v>JP2009030500A</v>
      </c>
      <c r="C531" s="37" t="s">
        <v>2032</v>
      </c>
      <c r="D531" s="31" t="s">
        <v>64</v>
      </c>
      <c r="E531" s="31" t="s">
        <v>12</v>
      </c>
      <c r="F531" s="31" t="s">
        <v>2033</v>
      </c>
      <c r="G531" s="31" t="s">
        <v>2034</v>
      </c>
      <c r="H531" s="31" t="s">
        <v>2035</v>
      </c>
      <c r="I531" s="31" t="s">
        <v>523</v>
      </c>
      <c r="J531" s="36">
        <v>2009</v>
      </c>
      <c r="K531" s="41" t="s">
        <v>31</v>
      </c>
    </row>
    <row r="532" spans="1:11" ht="242.4" customHeight="1">
      <c r="A532" s="1">
        <f t="shared" si="7"/>
        <v>531</v>
      </c>
      <c r="B532" s="35" t="str">
        <f>HYPERLINK("https://patents.google.com/patent/US20090095592A1", "US20090095592A1")</f>
        <v>US20090095592A1</v>
      </c>
      <c r="C532" s="37" t="s">
        <v>2036</v>
      </c>
      <c r="D532" s="31" t="s">
        <v>9</v>
      </c>
      <c r="E532" s="31" t="s">
        <v>12</v>
      </c>
      <c r="F532" s="31" t="s">
        <v>66</v>
      </c>
      <c r="G532" s="31" t="s">
        <v>2037</v>
      </c>
      <c r="H532" s="31" t="s">
        <v>2038</v>
      </c>
      <c r="I532" s="31" t="s">
        <v>523</v>
      </c>
      <c r="J532" s="36">
        <v>2009</v>
      </c>
      <c r="K532" s="41" t="s">
        <v>31</v>
      </c>
    </row>
    <row r="533" spans="1:11" ht="205.8" customHeight="1">
      <c r="A533" s="1">
        <f t="shared" si="7"/>
        <v>532</v>
      </c>
      <c r="B533" s="35" t="str">
        <f>HYPERLINK("https://patents.google.com/patent/RU95626U1", "RU95626U1")</f>
        <v>RU95626U1</v>
      </c>
      <c r="C533" s="37" t="s">
        <v>2039</v>
      </c>
      <c r="D533" s="31" t="s">
        <v>145</v>
      </c>
      <c r="E533" s="31" t="s">
        <v>12</v>
      </c>
      <c r="F533" s="31" t="s">
        <v>2040</v>
      </c>
      <c r="G533" s="31" t="s">
        <v>2041</v>
      </c>
      <c r="H533" s="31" t="s">
        <v>2042</v>
      </c>
      <c r="I533" s="31" t="s">
        <v>523</v>
      </c>
      <c r="J533" s="36">
        <v>2010</v>
      </c>
      <c r="K533" s="41" t="s">
        <v>31</v>
      </c>
    </row>
    <row r="534" spans="1:11" ht="263.39999999999998" customHeight="1">
      <c r="A534" s="1">
        <f t="shared" ref="A534:A597" si="8">A533+1</f>
        <v>533</v>
      </c>
      <c r="B534" s="35" t="str">
        <f>HYPERLINK("https://patents.google.com/patent/US7806487B2", "US7806487B2")</f>
        <v>US7806487B2</v>
      </c>
      <c r="C534" s="37" t="s">
        <v>2043</v>
      </c>
      <c r="D534" s="31" t="s">
        <v>9</v>
      </c>
      <c r="E534" s="31" t="s">
        <v>12</v>
      </c>
      <c r="F534" s="31" t="s">
        <v>14</v>
      </c>
      <c r="G534" s="31" t="s">
        <v>2044</v>
      </c>
      <c r="H534" s="31" t="s">
        <v>2045</v>
      </c>
      <c r="I534" s="31" t="s">
        <v>523</v>
      </c>
      <c r="J534" s="36">
        <v>2010</v>
      </c>
      <c r="K534" s="41" t="s">
        <v>31</v>
      </c>
    </row>
    <row r="535" spans="1:11" ht="158.4" customHeight="1">
      <c r="A535" s="1">
        <f t="shared" si="8"/>
        <v>534</v>
      </c>
      <c r="B535" s="86" t="str">
        <f>HYPERLINK("https://patents.google.com/patent/US7780247B2", "US7780247B2")</f>
        <v>US7780247B2</v>
      </c>
      <c r="C535" s="37" t="s">
        <v>2046</v>
      </c>
      <c r="D535" s="31" t="s">
        <v>9</v>
      </c>
      <c r="E535" s="31" t="s">
        <v>12</v>
      </c>
      <c r="F535" s="31" t="s">
        <v>14</v>
      </c>
      <c r="G535" s="31" t="s">
        <v>2047</v>
      </c>
      <c r="H535" s="31" t="s">
        <v>2048</v>
      </c>
      <c r="I535" s="31" t="s">
        <v>523</v>
      </c>
      <c r="J535" s="36">
        <v>2010</v>
      </c>
      <c r="K535" s="41" t="s">
        <v>31</v>
      </c>
    </row>
    <row r="536" spans="1:11" ht="354" customHeight="1">
      <c r="A536" s="1">
        <f t="shared" si="8"/>
        <v>535</v>
      </c>
      <c r="B536" s="35" t="str">
        <f>HYPERLINK("https://patents.google.com/patent/US20100068020A1", "US20100068020A1")</f>
        <v>US20100068020A1</v>
      </c>
      <c r="C536" s="37" t="s">
        <v>2049</v>
      </c>
      <c r="D536" s="31" t="s">
        <v>9</v>
      </c>
      <c r="E536" s="31" t="s">
        <v>12</v>
      </c>
      <c r="F536" s="31" t="s">
        <v>2050</v>
      </c>
      <c r="G536" s="31" t="s">
        <v>2051</v>
      </c>
      <c r="H536" s="31" t="s">
        <v>2052</v>
      </c>
      <c r="I536" s="31" t="s">
        <v>523</v>
      </c>
      <c r="J536" s="36">
        <v>2010</v>
      </c>
      <c r="K536" s="41" t="s">
        <v>31</v>
      </c>
    </row>
    <row r="537" spans="1:11" ht="283.2" customHeight="1">
      <c r="A537" s="1">
        <f t="shared" si="8"/>
        <v>536</v>
      </c>
      <c r="B537" s="35" t="str">
        <f>HYPERLINK("https://patents.google.com/patent/CA131713S", "CA131713S")</f>
        <v>CA131713S</v>
      </c>
      <c r="C537" s="38" t="s">
        <v>2053</v>
      </c>
      <c r="D537" s="33" t="s">
        <v>206</v>
      </c>
      <c r="E537" s="33" t="s">
        <v>12</v>
      </c>
      <c r="F537" s="33" t="s">
        <v>1548</v>
      </c>
      <c r="G537" s="33" t="s">
        <v>2054</v>
      </c>
      <c r="H537" s="33" t="s">
        <v>2055</v>
      </c>
      <c r="I537" s="33" t="s">
        <v>523</v>
      </c>
      <c r="J537" s="40">
        <v>2010</v>
      </c>
      <c r="K537" s="41" t="s">
        <v>31</v>
      </c>
    </row>
    <row r="538" spans="1:11" ht="224.4" customHeight="1">
      <c r="A538" s="1">
        <f t="shared" si="8"/>
        <v>537</v>
      </c>
      <c r="B538" s="35" t="str">
        <f>HYPERLINK("https://patents.google.com/patent/RU99440U1", "RU99440U1")</f>
        <v>RU99440U1</v>
      </c>
      <c r="C538" s="37" t="s">
        <v>2056</v>
      </c>
      <c r="D538" s="31" t="s">
        <v>145</v>
      </c>
      <c r="E538" s="31" t="s">
        <v>12</v>
      </c>
      <c r="F538" s="31" t="s">
        <v>539</v>
      </c>
      <c r="G538" s="31" t="s">
        <v>2057</v>
      </c>
      <c r="H538" s="31" t="s">
        <v>2058</v>
      </c>
      <c r="I538" s="31" t="s">
        <v>523</v>
      </c>
      <c r="J538" s="36">
        <v>2010</v>
      </c>
      <c r="K538" s="41" t="s">
        <v>31</v>
      </c>
    </row>
    <row r="539" spans="1:11" ht="157.19999999999999" customHeight="1">
      <c r="A539" s="1">
        <f t="shared" si="8"/>
        <v>538</v>
      </c>
      <c r="B539" s="35" t="str">
        <f>HYPERLINK("https://patents.google.com/patent/CN201646677U", "CN201646677U")</f>
        <v>CN201646677U</v>
      </c>
      <c r="C539" s="37" t="s">
        <v>2059</v>
      </c>
      <c r="D539" s="31" t="s">
        <v>72</v>
      </c>
      <c r="E539" s="31" t="s">
        <v>12</v>
      </c>
      <c r="F539" s="31" t="s">
        <v>2000</v>
      </c>
      <c r="G539" s="31" t="s">
        <v>2060</v>
      </c>
      <c r="H539" s="31" t="s">
        <v>2061</v>
      </c>
      <c r="I539" s="31" t="s">
        <v>523</v>
      </c>
      <c r="J539" s="36">
        <v>2010</v>
      </c>
      <c r="K539" s="41" t="s">
        <v>32</v>
      </c>
    </row>
    <row r="540" spans="1:11" ht="323.39999999999998" customHeight="1">
      <c r="A540" s="1">
        <f t="shared" si="8"/>
        <v>539</v>
      </c>
      <c r="B540" s="35" t="str">
        <f>HYPERLINK("https://patents.google.com/patent/CA2471476C", "CA2471476C")</f>
        <v>CA2471476C</v>
      </c>
      <c r="C540" s="37" t="s">
        <v>796</v>
      </c>
      <c r="D540" s="31" t="s">
        <v>206</v>
      </c>
      <c r="E540" s="31" t="s">
        <v>12</v>
      </c>
      <c r="F540" s="31" t="s">
        <v>2062</v>
      </c>
      <c r="G540" s="31" t="s">
        <v>2063</v>
      </c>
      <c r="H540" s="31" t="s">
        <v>2064</v>
      </c>
      <c r="I540" s="31" t="s">
        <v>523</v>
      </c>
      <c r="J540" s="36">
        <v>2010</v>
      </c>
      <c r="K540" s="41" t="s">
        <v>31</v>
      </c>
    </row>
    <row r="541" spans="1:11" ht="192" customHeight="1">
      <c r="A541" s="1">
        <f t="shared" si="8"/>
        <v>540</v>
      </c>
      <c r="B541" s="35" t="str">
        <f>HYPERLINK("https://patents.google.com/patent/FI121267B", "FI121267B")</f>
        <v>FI121267B</v>
      </c>
      <c r="C541" s="37" t="s">
        <v>398</v>
      </c>
      <c r="D541" s="31" t="s">
        <v>1667</v>
      </c>
      <c r="E541" s="31" t="s">
        <v>12</v>
      </c>
      <c r="F541" s="31" t="s">
        <v>1078</v>
      </c>
      <c r="G541" s="31" t="s">
        <v>2065</v>
      </c>
      <c r="H541" s="31" t="s">
        <v>2066</v>
      </c>
      <c r="I541" s="31" t="s">
        <v>523</v>
      </c>
      <c r="J541" s="36">
        <v>2010</v>
      </c>
      <c r="K541" s="41" t="s">
        <v>31</v>
      </c>
    </row>
    <row r="542" spans="1:11" ht="309.60000000000002" customHeight="1">
      <c r="A542" s="1">
        <f t="shared" si="8"/>
        <v>541</v>
      </c>
      <c r="B542" s="35" t="str">
        <f>HYPERLINK("https://patents.google.com/patent/CA2397346C", "CA2397346C")</f>
        <v>CA2397346C</v>
      </c>
      <c r="C542" s="37" t="s">
        <v>2067</v>
      </c>
      <c r="D542" s="31" t="s">
        <v>206</v>
      </c>
      <c r="E542" s="31" t="s">
        <v>12</v>
      </c>
      <c r="F542" s="31" t="s">
        <v>539</v>
      </c>
      <c r="G542" s="31" t="s">
        <v>2068</v>
      </c>
      <c r="H542" s="31" t="s">
        <v>2069</v>
      </c>
      <c r="I542" s="31" t="s">
        <v>523</v>
      </c>
      <c r="J542" s="36">
        <v>2010</v>
      </c>
      <c r="K542" s="41" t="s">
        <v>31</v>
      </c>
    </row>
    <row r="543" spans="1:11" ht="238.8" customHeight="1">
      <c r="A543" s="1">
        <f t="shared" si="8"/>
        <v>542</v>
      </c>
      <c r="B543" s="35" t="str">
        <f>HYPERLINK("https://patents.google.com/patent/CA2364636C", "CA2364636C")</f>
        <v>CA2364636C</v>
      </c>
      <c r="C543" s="37" t="s">
        <v>656</v>
      </c>
      <c r="D543" s="31" t="s">
        <v>206</v>
      </c>
      <c r="E543" s="31" t="s">
        <v>12</v>
      </c>
      <c r="F543" s="31" t="s">
        <v>539</v>
      </c>
      <c r="G543" s="31" t="s">
        <v>2070</v>
      </c>
      <c r="H543" s="31" t="s">
        <v>2071</v>
      </c>
      <c r="I543" s="31" t="s">
        <v>523</v>
      </c>
      <c r="J543" s="36">
        <v>2010</v>
      </c>
      <c r="K543" s="41" t="s">
        <v>32</v>
      </c>
    </row>
    <row r="544" spans="1:11" ht="310.8" customHeight="1">
      <c r="A544" s="1">
        <f t="shared" si="8"/>
        <v>543</v>
      </c>
      <c r="B544" s="86" t="str">
        <f>HYPERLINK("https://patents.google.com/patent/CA2386668C", "CA2386668C")</f>
        <v>CA2386668C</v>
      </c>
      <c r="C544" s="37" t="s">
        <v>2072</v>
      </c>
      <c r="D544" s="31" t="s">
        <v>206</v>
      </c>
      <c r="E544" s="31" t="s">
        <v>12</v>
      </c>
      <c r="F544" s="31" t="s">
        <v>2073</v>
      </c>
      <c r="G544" s="31" t="s">
        <v>2074</v>
      </c>
      <c r="H544" s="31" t="s">
        <v>2075</v>
      </c>
      <c r="I544" s="31" t="s">
        <v>523</v>
      </c>
      <c r="J544" s="36">
        <v>2010</v>
      </c>
      <c r="K544" s="41" t="s">
        <v>31</v>
      </c>
    </row>
    <row r="545" spans="1:11" ht="343.8" customHeight="1">
      <c r="A545" s="1">
        <f t="shared" si="8"/>
        <v>544</v>
      </c>
      <c r="B545" s="35" t="str">
        <f>HYPERLINK("https://patents.google.com/patent/JP4412046B2", "JP4412046B2")</f>
        <v>JP4412046B2</v>
      </c>
      <c r="C545" s="37" t="s">
        <v>2076</v>
      </c>
      <c r="D545" s="31" t="s">
        <v>64</v>
      </c>
      <c r="E545" s="31" t="s">
        <v>12</v>
      </c>
      <c r="F545" s="31" t="s">
        <v>2077</v>
      </c>
      <c r="G545" s="31" t="s">
        <v>2078</v>
      </c>
      <c r="H545" s="31" t="s">
        <v>2079</v>
      </c>
      <c r="I545" s="31" t="s">
        <v>523</v>
      </c>
      <c r="J545" s="36">
        <v>2010</v>
      </c>
      <c r="K545" s="41" t="s">
        <v>31</v>
      </c>
    </row>
    <row r="546" spans="1:11" ht="286.8" customHeight="1">
      <c r="A546" s="1">
        <f t="shared" si="8"/>
        <v>545</v>
      </c>
      <c r="B546" s="35" t="str">
        <f>HYPERLINK("https://patents.google.com/patent/CA2455081C", "CA2455081C")</f>
        <v>CA2455081C</v>
      </c>
      <c r="C546" s="37" t="s">
        <v>2080</v>
      </c>
      <c r="D546" s="31" t="s">
        <v>206</v>
      </c>
      <c r="E546" s="31" t="s">
        <v>12</v>
      </c>
      <c r="F546" s="31" t="s">
        <v>2081</v>
      </c>
      <c r="G546" s="31" t="s">
        <v>2082</v>
      </c>
      <c r="H546" s="31" t="s">
        <v>2083</v>
      </c>
      <c r="I546" s="31" t="s">
        <v>523</v>
      </c>
      <c r="J546" s="36">
        <v>2010</v>
      </c>
      <c r="K546" s="41" t="s">
        <v>31</v>
      </c>
    </row>
    <row r="547" spans="1:11" ht="175.2" customHeight="1">
      <c r="A547" s="1">
        <f t="shared" si="8"/>
        <v>546</v>
      </c>
      <c r="B547" s="35" t="str">
        <f>HYPERLINK("https://patents.google.com/patent/US20110155482A1", "US20110155482A1")</f>
        <v>US20110155482A1</v>
      </c>
      <c r="C547" s="37" t="s">
        <v>2084</v>
      </c>
      <c r="D547" s="31" t="s">
        <v>9</v>
      </c>
      <c r="E547" s="31" t="s">
        <v>12</v>
      </c>
      <c r="F547" s="31" t="s">
        <v>14</v>
      </c>
      <c r="G547" s="31" t="s">
        <v>2085</v>
      </c>
      <c r="H547" s="31" t="s">
        <v>2086</v>
      </c>
      <c r="I547" s="31" t="s">
        <v>523</v>
      </c>
      <c r="J547" s="36">
        <v>2011</v>
      </c>
      <c r="K547" s="41" t="s">
        <v>32</v>
      </c>
    </row>
    <row r="548" spans="1:11" ht="139.80000000000001" customHeight="1">
      <c r="A548" s="1">
        <f t="shared" si="8"/>
        <v>547</v>
      </c>
      <c r="B548" s="35" t="str">
        <f>HYPERLINK("https://patents.google.com/patent/CN102145717A", "CN102145717A")</f>
        <v>CN102145717A</v>
      </c>
      <c r="C548" s="37" t="s">
        <v>2087</v>
      </c>
      <c r="D548" s="31" t="s">
        <v>72</v>
      </c>
      <c r="E548" s="31" t="s">
        <v>12</v>
      </c>
      <c r="F548" s="31" t="s">
        <v>14</v>
      </c>
      <c r="G548" s="31" t="s">
        <v>2088</v>
      </c>
      <c r="H548" s="31" t="s">
        <v>2089</v>
      </c>
      <c r="I548" s="31" t="s">
        <v>523</v>
      </c>
      <c r="J548" s="36">
        <v>2011</v>
      </c>
      <c r="K548" s="41" t="s">
        <v>31</v>
      </c>
    </row>
    <row r="549" spans="1:11" ht="225" customHeight="1">
      <c r="A549" s="1">
        <f t="shared" si="8"/>
        <v>548</v>
      </c>
      <c r="B549" s="35" t="str">
        <f>HYPERLINK("https://patents.google.com/patent/CA2476703C", "CA2476703C")</f>
        <v>CA2476703C</v>
      </c>
      <c r="C549" s="37" t="s">
        <v>2090</v>
      </c>
      <c r="D549" s="31" t="s">
        <v>206</v>
      </c>
      <c r="E549" s="31" t="s">
        <v>12</v>
      </c>
      <c r="F549" s="31" t="s">
        <v>1393</v>
      </c>
      <c r="G549" s="31" t="s">
        <v>2091</v>
      </c>
      <c r="H549" s="31" t="s">
        <v>2092</v>
      </c>
      <c r="I549" s="31" t="s">
        <v>523</v>
      </c>
      <c r="J549" s="36">
        <v>2011</v>
      </c>
      <c r="K549" s="41" t="s">
        <v>31</v>
      </c>
    </row>
    <row r="550" spans="1:11" ht="58.2">
      <c r="A550" s="1">
        <f t="shared" si="8"/>
        <v>549</v>
      </c>
      <c r="B550" s="35" t="str">
        <f>HYPERLINK("https://patents.google.com/patent/RU2442716C1", "RU2442716C1")</f>
        <v>RU2442716C1</v>
      </c>
      <c r="C550" s="89" t="s">
        <v>2093</v>
      </c>
      <c r="D550" s="31" t="s">
        <v>145</v>
      </c>
      <c r="E550" s="31" t="s">
        <v>12</v>
      </c>
      <c r="F550" s="31" t="s">
        <v>2094</v>
      </c>
      <c r="G550" s="31" t="s">
        <v>2095</v>
      </c>
      <c r="H550" s="31" t="s">
        <v>2096</v>
      </c>
      <c r="I550" s="31" t="s">
        <v>523</v>
      </c>
      <c r="J550" s="36">
        <v>2012</v>
      </c>
      <c r="K550" s="41" t="s">
        <v>31</v>
      </c>
    </row>
    <row r="551" spans="1:11" ht="227.4" customHeight="1">
      <c r="A551" s="1">
        <f t="shared" si="8"/>
        <v>550</v>
      </c>
      <c r="B551" s="35" t="str">
        <f>HYPERLINK("https://patents.google.com/patent/US8191223B2", "US8191223B2")</f>
        <v>US8191223B2</v>
      </c>
      <c r="C551" s="37" t="s">
        <v>2097</v>
      </c>
      <c r="D551" s="31" t="s">
        <v>9</v>
      </c>
      <c r="E551" s="31" t="s">
        <v>12</v>
      </c>
      <c r="F551" s="31" t="s">
        <v>2098</v>
      </c>
      <c r="G551" s="31" t="s">
        <v>2099</v>
      </c>
      <c r="H551" s="31" t="s">
        <v>2100</v>
      </c>
      <c r="I551" s="31" t="s">
        <v>523</v>
      </c>
      <c r="J551" s="36">
        <v>2012</v>
      </c>
      <c r="K551" s="41" t="s">
        <v>31</v>
      </c>
    </row>
    <row r="552" spans="1:11" ht="240" customHeight="1">
      <c r="A552" s="1">
        <f t="shared" si="8"/>
        <v>551</v>
      </c>
      <c r="B552" s="35" t="str">
        <f>HYPERLINK("https://patents.google.com/patent/US8240417B2", "US8240417B2")</f>
        <v>US8240417B2</v>
      </c>
      <c r="C552" s="37" t="s">
        <v>2101</v>
      </c>
      <c r="D552" s="31" t="s">
        <v>9</v>
      </c>
      <c r="E552" s="31" t="s">
        <v>12</v>
      </c>
      <c r="F552" s="31" t="s">
        <v>1494</v>
      </c>
      <c r="G552" s="31" t="s">
        <v>2102</v>
      </c>
      <c r="H552" s="31" t="s">
        <v>2103</v>
      </c>
      <c r="I552" s="31" t="s">
        <v>523</v>
      </c>
      <c r="J552" s="36">
        <v>2012</v>
      </c>
      <c r="K552" s="41" t="s">
        <v>31</v>
      </c>
    </row>
    <row r="553" spans="1:11" ht="300.60000000000002" customHeight="1">
      <c r="A553" s="1">
        <f t="shared" si="8"/>
        <v>552</v>
      </c>
      <c r="B553" s="35" t="str">
        <f>HYPERLINK("https://patents.google.com/patent/CA2724925C", "CA2724925C")</f>
        <v>CA2724925C</v>
      </c>
      <c r="C553" s="38" t="s">
        <v>2104</v>
      </c>
      <c r="D553" s="33" t="s">
        <v>206</v>
      </c>
      <c r="E553" s="33" t="s">
        <v>12</v>
      </c>
      <c r="F553" s="33" t="s">
        <v>1494</v>
      </c>
      <c r="G553" s="33" t="s">
        <v>2105</v>
      </c>
      <c r="H553" s="33" t="s">
        <v>2106</v>
      </c>
      <c r="I553" s="33" t="s">
        <v>523</v>
      </c>
      <c r="J553" s="40">
        <v>2012</v>
      </c>
      <c r="K553" s="41" t="s">
        <v>31</v>
      </c>
    </row>
    <row r="554" spans="1:11" ht="217.8" customHeight="1">
      <c r="A554" s="1">
        <f t="shared" si="8"/>
        <v>553</v>
      </c>
      <c r="B554" s="35" t="str">
        <f>HYPERLINK("https://patents.google.com/patent/EP2534036A1", "EP2534036A1")</f>
        <v>EP2534036A1</v>
      </c>
      <c r="C554" s="37" t="s">
        <v>398</v>
      </c>
      <c r="D554" s="31" t="s">
        <v>2107</v>
      </c>
      <c r="E554" s="31" t="s">
        <v>12</v>
      </c>
      <c r="F554" s="31" t="s">
        <v>2108</v>
      </c>
      <c r="G554" s="31" t="s">
        <v>2109</v>
      </c>
      <c r="H554" s="31" t="s">
        <v>2110</v>
      </c>
      <c r="I554" s="31" t="s">
        <v>523</v>
      </c>
      <c r="J554" s="36">
        <v>2012</v>
      </c>
      <c r="K554" s="41" t="s">
        <v>31</v>
      </c>
    </row>
    <row r="555" spans="1:11" ht="277.8" customHeight="1">
      <c r="A555" s="1">
        <f t="shared" si="8"/>
        <v>554</v>
      </c>
      <c r="B555" s="35" t="str">
        <f>HYPERLINK("https://patents.google.com/patent/RU2445226C1", "RU2445226C1")</f>
        <v>RU2445226C1</v>
      </c>
      <c r="C555" s="37" t="s">
        <v>398</v>
      </c>
      <c r="D555" s="31" t="s">
        <v>145</v>
      </c>
      <c r="E555" s="31" t="s">
        <v>12</v>
      </c>
      <c r="F555" s="31" t="s">
        <v>1364</v>
      </c>
      <c r="G555" s="31" t="s">
        <v>2111</v>
      </c>
      <c r="H555" s="31" t="s">
        <v>2112</v>
      </c>
      <c r="I555" s="31" t="s">
        <v>523</v>
      </c>
      <c r="J555" s="36">
        <v>2012</v>
      </c>
      <c r="K555" s="41" t="s">
        <v>31</v>
      </c>
    </row>
    <row r="556" spans="1:11" ht="261" customHeight="1">
      <c r="A556" s="1">
        <f t="shared" si="8"/>
        <v>555</v>
      </c>
      <c r="B556" s="35" t="str">
        <f>HYPERLINK("https://patents.google.com/patent/US8201898B2", "US8201898B2")</f>
        <v>US8201898B2</v>
      </c>
      <c r="C556" s="37" t="s">
        <v>2113</v>
      </c>
      <c r="D556" s="31" t="s">
        <v>9</v>
      </c>
      <c r="E556" s="31" t="s">
        <v>12</v>
      </c>
      <c r="F556" s="31" t="s">
        <v>14</v>
      </c>
      <c r="G556" s="31" t="s">
        <v>2114</v>
      </c>
      <c r="H556" s="31" t="s">
        <v>2115</v>
      </c>
      <c r="I556" s="31" t="s">
        <v>523</v>
      </c>
      <c r="J556" s="36">
        <v>2012</v>
      </c>
      <c r="K556" s="41" t="s">
        <v>31</v>
      </c>
    </row>
    <row r="557" spans="1:11" ht="224.4" customHeight="1">
      <c r="A557" s="1">
        <f t="shared" si="8"/>
        <v>556</v>
      </c>
      <c r="B557" s="86" t="str">
        <f>HYPERLINK("https://patents.google.com/patent/CA2539743C", "CA2539743C")</f>
        <v>CA2539743C</v>
      </c>
      <c r="C557" s="37" t="s">
        <v>810</v>
      </c>
      <c r="D557" s="31" t="s">
        <v>206</v>
      </c>
      <c r="E557" s="31" t="s">
        <v>12</v>
      </c>
      <c r="F557" s="31" t="s">
        <v>1078</v>
      </c>
      <c r="G557" s="31" t="s">
        <v>2116</v>
      </c>
      <c r="H557" s="31" t="s">
        <v>2117</v>
      </c>
      <c r="I557" s="31" t="s">
        <v>523</v>
      </c>
      <c r="J557" s="36">
        <v>2012</v>
      </c>
      <c r="K557" s="41" t="s">
        <v>31</v>
      </c>
    </row>
    <row r="558" spans="1:11" ht="331.2" customHeight="1">
      <c r="A558" s="1">
        <f t="shared" si="8"/>
        <v>557</v>
      </c>
      <c r="B558" s="35" t="str">
        <f>HYPERLINK("https://patents.google.com/patent/CA2513767C", "CA2513767C")</f>
        <v>CA2513767C</v>
      </c>
      <c r="C558" s="37" t="s">
        <v>2118</v>
      </c>
      <c r="D558" s="31" t="s">
        <v>206</v>
      </c>
      <c r="E558" s="31" t="s">
        <v>12</v>
      </c>
      <c r="F558" s="31" t="s">
        <v>2119</v>
      </c>
      <c r="G558" s="31" t="s">
        <v>2120</v>
      </c>
      <c r="H558" s="31" t="s">
        <v>2121</v>
      </c>
      <c r="I558" s="31" t="s">
        <v>523</v>
      </c>
      <c r="J558" s="36">
        <v>2012</v>
      </c>
      <c r="K558" s="41" t="s">
        <v>31</v>
      </c>
    </row>
    <row r="559" spans="1:11" ht="296.39999999999998" customHeight="1">
      <c r="A559" s="1">
        <f t="shared" si="8"/>
        <v>558</v>
      </c>
      <c r="B559" s="86" t="str">
        <f>HYPERLINK("https://patents.google.com/patent/JP4850417B2", "JP4850417B2")</f>
        <v>JP4850417B2</v>
      </c>
      <c r="C559" s="37" t="s">
        <v>2122</v>
      </c>
      <c r="D559" s="31" t="s">
        <v>64</v>
      </c>
      <c r="E559" s="31" t="s">
        <v>12</v>
      </c>
      <c r="F559" s="31" t="s">
        <v>1393</v>
      </c>
      <c r="G559" s="31" t="s">
        <v>2123</v>
      </c>
      <c r="H559" s="31" t="s">
        <v>2124</v>
      </c>
      <c r="I559" s="31" t="s">
        <v>523</v>
      </c>
      <c r="J559" s="36">
        <v>2012</v>
      </c>
      <c r="K559" s="41" t="s">
        <v>32</v>
      </c>
    </row>
    <row r="560" spans="1:11" ht="321" customHeight="1">
      <c r="A560" s="1">
        <f t="shared" si="8"/>
        <v>559</v>
      </c>
      <c r="B560" s="35" t="str">
        <f>HYPERLINK("https://patents.google.com/patent/RU122636U1", "RU122636U1")</f>
        <v>RU122636U1</v>
      </c>
      <c r="C560" s="37" t="s">
        <v>398</v>
      </c>
      <c r="D560" s="31" t="s">
        <v>145</v>
      </c>
      <c r="E560" s="31" t="s">
        <v>12</v>
      </c>
      <c r="F560" s="31" t="s">
        <v>2125</v>
      </c>
      <c r="G560" s="31" t="s">
        <v>2126</v>
      </c>
      <c r="H560" s="31" t="s">
        <v>2127</v>
      </c>
      <c r="I560" s="31" t="s">
        <v>523</v>
      </c>
      <c r="J560" s="36">
        <v>2012</v>
      </c>
      <c r="K560" s="41" t="s">
        <v>31</v>
      </c>
    </row>
    <row r="561" spans="1:11" ht="127.8" customHeight="1">
      <c r="A561" s="1">
        <f t="shared" si="8"/>
        <v>560</v>
      </c>
      <c r="B561" s="35" t="str">
        <f>HYPERLINK("https://patents.google.com/patent/RU2440269C2", "RU2440269C2")</f>
        <v>RU2440269C2</v>
      </c>
      <c r="C561" s="37" t="s">
        <v>2128</v>
      </c>
      <c r="D561" s="31" t="s">
        <v>145</v>
      </c>
      <c r="E561" s="31" t="s">
        <v>12</v>
      </c>
      <c r="F561" s="31" t="s">
        <v>2129</v>
      </c>
      <c r="G561" s="31" t="s">
        <v>2130</v>
      </c>
      <c r="H561" s="31" t="s">
        <v>2131</v>
      </c>
      <c r="I561" s="31" t="s">
        <v>523</v>
      </c>
      <c r="J561" s="36">
        <v>2012</v>
      </c>
      <c r="K561" s="41" t="s">
        <v>31</v>
      </c>
    </row>
    <row r="562" spans="1:11" ht="224.4" customHeight="1">
      <c r="A562" s="1">
        <f t="shared" si="8"/>
        <v>561</v>
      </c>
      <c r="B562" s="35" t="str">
        <f>HYPERLINK("https://patents.google.com/patent/WO2013056014A1", "WO2013056014A1")</f>
        <v>WO2013056014A1</v>
      </c>
      <c r="C562" s="37" t="s">
        <v>2132</v>
      </c>
      <c r="D562" s="31" t="s">
        <v>341</v>
      </c>
      <c r="E562" s="31" t="s">
        <v>12</v>
      </c>
      <c r="F562" s="31" t="s">
        <v>2133</v>
      </c>
      <c r="G562" s="31" t="s">
        <v>2134</v>
      </c>
      <c r="H562" s="31" t="s">
        <v>2135</v>
      </c>
      <c r="I562" s="31" t="s">
        <v>1804</v>
      </c>
      <c r="J562" s="36">
        <v>2013</v>
      </c>
      <c r="K562" s="41" t="s">
        <v>31</v>
      </c>
    </row>
    <row r="563" spans="1:11" ht="316.2" customHeight="1">
      <c r="A563" s="1">
        <f t="shared" si="8"/>
        <v>562</v>
      </c>
      <c r="B563" s="35" t="str">
        <f>HYPERLINK("https://patents.google.com/patent/CA2737311C", "CA2737311C")</f>
        <v>CA2737311C</v>
      </c>
      <c r="C563" s="37" t="s">
        <v>796</v>
      </c>
      <c r="D563" s="31" t="s">
        <v>206</v>
      </c>
      <c r="E563" s="31" t="s">
        <v>12</v>
      </c>
      <c r="F563" s="31" t="s">
        <v>2077</v>
      </c>
      <c r="G563" s="31" t="s">
        <v>2136</v>
      </c>
      <c r="H563" s="31" t="s">
        <v>2137</v>
      </c>
      <c r="I563" s="31" t="s">
        <v>523</v>
      </c>
      <c r="J563" s="36">
        <v>2013</v>
      </c>
      <c r="K563" s="41" t="s">
        <v>31</v>
      </c>
    </row>
    <row r="564" spans="1:11" ht="210.6" customHeight="1">
      <c r="A564" s="1">
        <f t="shared" si="8"/>
        <v>563</v>
      </c>
      <c r="B564" s="35" t="str">
        <f>HYPERLINK("https://patents.google.com/patent/US8505664B2", "US8505664B2")</f>
        <v>US8505664B2</v>
      </c>
      <c r="C564" s="37" t="s">
        <v>398</v>
      </c>
      <c r="D564" s="31" t="s">
        <v>9</v>
      </c>
      <c r="E564" s="31" t="s">
        <v>12</v>
      </c>
      <c r="F564" s="31" t="s">
        <v>2138</v>
      </c>
      <c r="G564" s="31" t="s">
        <v>2139</v>
      </c>
      <c r="H564" s="31" t="s">
        <v>2140</v>
      </c>
      <c r="I564" s="31" t="s">
        <v>523</v>
      </c>
      <c r="J564" s="36">
        <v>2013</v>
      </c>
      <c r="K564" s="41" t="s">
        <v>31</v>
      </c>
    </row>
    <row r="565" spans="1:11" ht="314.39999999999998" customHeight="1">
      <c r="A565" s="1">
        <f t="shared" si="8"/>
        <v>564</v>
      </c>
      <c r="B565" s="35" t="str">
        <f>HYPERLINK("https://patents.google.com/patent/US20130256474A1", "US20130256474A1")</f>
        <v>US20130256474A1</v>
      </c>
      <c r="C565" s="37" t="s">
        <v>2141</v>
      </c>
      <c r="D565" s="31" t="s">
        <v>9</v>
      </c>
      <c r="E565" s="31" t="s">
        <v>12</v>
      </c>
      <c r="F565" s="31" t="s">
        <v>2142</v>
      </c>
      <c r="G565" s="31" t="s">
        <v>2143</v>
      </c>
      <c r="H565" s="31" t="s">
        <v>2144</v>
      </c>
      <c r="I565" s="31" t="s">
        <v>523</v>
      </c>
      <c r="J565" s="36">
        <v>2013</v>
      </c>
      <c r="K565" s="41" t="s">
        <v>31</v>
      </c>
    </row>
    <row r="566" spans="1:11" ht="283.2" customHeight="1">
      <c r="A566" s="1">
        <f t="shared" si="8"/>
        <v>565</v>
      </c>
      <c r="B566" s="35" t="str">
        <f>HYPERLINK("https://patents.google.com/patent/US8827291B2", "US8827291B2")</f>
        <v>US8827291B2</v>
      </c>
      <c r="C566" s="37" t="s">
        <v>2145</v>
      </c>
      <c r="D566" s="31" t="s">
        <v>9</v>
      </c>
      <c r="E566" s="31" t="s">
        <v>12</v>
      </c>
      <c r="F566" s="31" t="s">
        <v>2146</v>
      </c>
      <c r="G566" s="31" t="s">
        <v>2147</v>
      </c>
      <c r="H566" s="31" t="s">
        <v>2148</v>
      </c>
      <c r="I566" s="31" t="s">
        <v>523</v>
      </c>
      <c r="J566" s="36">
        <v>2014</v>
      </c>
      <c r="K566" s="41" t="s">
        <v>32</v>
      </c>
    </row>
    <row r="567" spans="1:11" ht="243" customHeight="1">
      <c r="A567" s="1">
        <f t="shared" si="8"/>
        <v>566</v>
      </c>
      <c r="B567" s="35" t="str">
        <f>HYPERLINK("https://patents.google.com/patent/US8708432B2", "US8708432B2")</f>
        <v>US8708432B2</v>
      </c>
      <c r="C567" s="37" t="s">
        <v>2149</v>
      </c>
      <c r="D567" s="31" t="s">
        <v>9</v>
      </c>
      <c r="E567" s="31" t="s">
        <v>12</v>
      </c>
      <c r="F567" s="31" t="s">
        <v>14</v>
      </c>
      <c r="G567" s="31" t="s">
        <v>2150</v>
      </c>
      <c r="H567" s="31" t="s">
        <v>2151</v>
      </c>
      <c r="I567" s="31" t="s">
        <v>1804</v>
      </c>
      <c r="J567" s="36">
        <v>2014</v>
      </c>
      <c r="K567" s="41" t="s">
        <v>32</v>
      </c>
    </row>
    <row r="568" spans="1:11" ht="239.4" customHeight="1">
      <c r="A568" s="1">
        <f t="shared" si="8"/>
        <v>567</v>
      </c>
      <c r="B568" s="35" t="str">
        <f>HYPERLINK("https://patents.google.com/patent/US8801001B2", "US8801001B2")</f>
        <v>US8801001B2</v>
      </c>
      <c r="C568" s="37" t="s">
        <v>2152</v>
      </c>
      <c r="D568" s="31" t="s">
        <v>9</v>
      </c>
      <c r="E568" s="31" t="s">
        <v>12</v>
      </c>
      <c r="F568" s="31" t="s">
        <v>1494</v>
      </c>
      <c r="G568" s="31" t="s">
        <v>2153</v>
      </c>
      <c r="H568" s="31" t="s">
        <v>2154</v>
      </c>
      <c r="I568" s="31" t="s">
        <v>1804</v>
      </c>
      <c r="J568" s="36">
        <v>2014</v>
      </c>
      <c r="K568" s="41" t="s">
        <v>31</v>
      </c>
    </row>
    <row r="569" spans="1:11" ht="201" customHeight="1">
      <c r="A569" s="1">
        <f t="shared" si="8"/>
        <v>568</v>
      </c>
      <c r="B569" s="35" t="str">
        <f>HYPERLINK("https://patents.google.com/patent/US8641055B2", "US8641055B2")</f>
        <v>US8641055B2</v>
      </c>
      <c r="C569" s="37" t="s">
        <v>1882</v>
      </c>
      <c r="D569" s="31" t="s">
        <v>9</v>
      </c>
      <c r="E569" s="31" t="s">
        <v>12</v>
      </c>
      <c r="F569" s="31" t="s">
        <v>1494</v>
      </c>
      <c r="G569" s="31" t="s">
        <v>2155</v>
      </c>
      <c r="H569" s="31" t="s">
        <v>2156</v>
      </c>
      <c r="I569" s="31" t="s">
        <v>523</v>
      </c>
      <c r="J569" s="36">
        <v>2014</v>
      </c>
      <c r="K569" s="41" t="s">
        <v>31</v>
      </c>
    </row>
    <row r="570" spans="1:11" ht="173.4">
      <c r="A570" s="1">
        <f t="shared" si="8"/>
        <v>569</v>
      </c>
      <c r="B570" s="35" t="str">
        <f>HYPERLINK("https://patents.google.com/patent/RU2523154C1", "RU2523154C1")</f>
        <v>RU2523154C1</v>
      </c>
      <c r="C570" s="37" t="s">
        <v>1255</v>
      </c>
      <c r="D570" s="31" t="s">
        <v>145</v>
      </c>
      <c r="E570" s="31" t="s">
        <v>12</v>
      </c>
      <c r="F570" s="31" t="s">
        <v>2157</v>
      </c>
      <c r="G570" s="31" t="s">
        <v>2158</v>
      </c>
      <c r="H570" s="31" t="s">
        <v>2159</v>
      </c>
      <c r="I570" s="31" t="s">
        <v>523</v>
      </c>
      <c r="J570" s="36">
        <v>2014</v>
      </c>
      <c r="K570" s="41" t="s">
        <v>31</v>
      </c>
    </row>
    <row r="571" spans="1:11" ht="159">
      <c r="A571" s="1">
        <f t="shared" si="8"/>
        <v>570</v>
      </c>
      <c r="B571" s="35" t="str">
        <f>HYPERLINK("https://patents.google.com/patent/RU2536155C1", "RU2536155C1")</f>
        <v>RU2536155C1</v>
      </c>
      <c r="C571" s="37" t="s">
        <v>398</v>
      </c>
      <c r="D571" s="31" t="s">
        <v>145</v>
      </c>
      <c r="E571" s="31" t="s">
        <v>12</v>
      </c>
      <c r="F571" s="31" t="s">
        <v>2160</v>
      </c>
      <c r="G571" s="31" t="s">
        <v>2161</v>
      </c>
      <c r="H571" s="31" t="s">
        <v>2162</v>
      </c>
      <c r="I571" s="31" t="s">
        <v>523</v>
      </c>
      <c r="J571" s="36">
        <v>2014</v>
      </c>
      <c r="K571" s="41" t="s">
        <v>31</v>
      </c>
    </row>
    <row r="572" spans="1:11" ht="145.19999999999999" customHeight="1">
      <c r="A572" s="1">
        <f t="shared" si="8"/>
        <v>571</v>
      </c>
      <c r="B572" s="35" t="str">
        <f>HYPERLINK("https://patents.google.com/patent/RU2531935C1", "RU2531935C1")</f>
        <v>RU2531935C1</v>
      </c>
      <c r="C572" s="37" t="s">
        <v>2163</v>
      </c>
      <c r="D572" s="31" t="s">
        <v>145</v>
      </c>
      <c r="E572" s="31" t="s">
        <v>12</v>
      </c>
      <c r="F572" s="31" t="s">
        <v>2164</v>
      </c>
      <c r="G572" s="31" t="s">
        <v>2165</v>
      </c>
      <c r="H572" s="31" t="s">
        <v>2166</v>
      </c>
      <c r="I572" s="31" t="s">
        <v>523</v>
      </c>
      <c r="J572" s="36">
        <v>2014</v>
      </c>
      <c r="K572" s="41" t="s">
        <v>31</v>
      </c>
    </row>
    <row r="573" spans="1:11" ht="157.80000000000001" customHeight="1">
      <c r="A573" s="1">
        <f t="shared" si="8"/>
        <v>572</v>
      </c>
      <c r="B573" s="35" t="str">
        <f>HYPERLINK("https://patents.google.com/patent/RU2531669C1", "RU2531669C1")</f>
        <v>RU2531669C1</v>
      </c>
      <c r="C573" s="37" t="s">
        <v>2167</v>
      </c>
      <c r="D573" s="31" t="s">
        <v>145</v>
      </c>
      <c r="E573" s="31" t="s">
        <v>12</v>
      </c>
      <c r="F573" s="31" t="s">
        <v>2168</v>
      </c>
      <c r="G573" s="31" t="s">
        <v>2169</v>
      </c>
      <c r="H573" s="31" t="s">
        <v>2170</v>
      </c>
      <c r="I573" s="31" t="s">
        <v>523</v>
      </c>
      <c r="J573" s="36">
        <v>2014</v>
      </c>
      <c r="K573" s="41" t="s">
        <v>31</v>
      </c>
    </row>
    <row r="574" spans="1:11" ht="161.4" customHeight="1">
      <c r="A574" s="1">
        <f t="shared" si="8"/>
        <v>573</v>
      </c>
      <c r="B574" s="35" t="str">
        <f>HYPERLINK("https://patents.google.com/patent/RU146761U1", "RU146761U1")</f>
        <v>RU146761U1</v>
      </c>
      <c r="C574" s="38" t="s">
        <v>398</v>
      </c>
      <c r="D574" s="33" t="s">
        <v>145</v>
      </c>
      <c r="E574" s="33" t="s">
        <v>12</v>
      </c>
      <c r="F574" s="33" t="s">
        <v>2171</v>
      </c>
      <c r="G574" s="33" t="s">
        <v>2172</v>
      </c>
      <c r="H574" s="33" t="s">
        <v>2173</v>
      </c>
      <c r="I574" s="33" t="s">
        <v>523</v>
      </c>
      <c r="J574" s="40">
        <v>2014</v>
      </c>
      <c r="K574" s="41" t="s">
        <v>31</v>
      </c>
    </row>
    <row r="575" spans="1:11" ht="293.39999999999998" customHeight="1">
      <c r="A575" s="1">
        <f t="shared" si="8"/>
        <v>574</v>
      </c>
      <c r="B575" s="35" t="str">
        <f>HYPERLINK("https://patents.google.com/patent/CA2493181C", "CA2493181C")</f>
        <v>CA2493181C</v>
      </c>
      <c r="C575" s="37" t="s">
        <v>2174</v>
      </c>
      <c r="D575" s="31" t="s">
        <v>206</v>
      </c>
      <c r="E575" s="31" t="s">
        <v>12</v>
      </c>
      <c r="F575" s="31" t="s">
        <v>14</v>
      </c>
      <c r="G575" s="31" t="s">
        <v>2175</v>
      </c>
      <c r="H575" s="31" t="s">
        <v>2176</v>
      </c>
      <c r="I575" s="31" t="s">
        <v>523</v>
      </c>
      <c r="J575" s="36">
        <v>2014</v>
      </c>
      <c r="K575" s="41" t="s">
        <v>31</v>
      </c>
    </row>
    <row r="576" spans="1:11" ht="136.80000000000001" customHeight="1">
      <c r="A576" s="1">
        <f t="shared" si="8"/>
        <v>575</v>
      </c>
      <c r="B576" s="35" t="str">
        <f>HYPERLINK("https://patents.google.com/patent/RU2531668C1", "RU2531668C1")</f>
        <v>RU2531668C1</v>
      </c>
      <c r="C576" s="37" t="s">
        <v>2177</v>
      </c>
      <c r="D576" s="31" t="s">
        <v>145</v>
      </c>
      <c r="E576" s="31" t="s">
        <v>12</v>
      </c>
      <c r="F576" s="31" t="s">
        <v>2178</v>
      </c>
      <c r="G576" s="31" t="s">
        <v>2179</v>
      </c>
      <c r="H576" s="31" t="s">
        <v>2180</v>
      </c>
      <c r="I576" s="31" t="s">
        <v>523</v>
      </c>
      <c r="J576" s="36">
        <v>2014</v>
      </c>
      <c r="K576" s="41" t="s">
        <v>32</v>
      </c>
    </row>
    <row r="577" spans="1:11" ht="252" customHeight="1">
      <c r="A577" s="1">
        <f t="shared" si="8"/>
        <v>576</v>
      </c>
      <c r="B577" s="35" t="str">
        <f>HYPERLINK("https://patents.google.com/patent/US9139255B1", "US9139255B1")</f>
        <v>US9139255B1</v>
      </c>
      <c r="C577" s="37" t="s">
        <v>398</v>
      </c>
      <c r="D577" s="31" t="s">
        <v>9</v>
      </c>
      <c r="E577" s="31" t="s">
        <v>12</v>
      </c>
      <c r="F577" s="31" t="s">
        <v>2146</v>
      </c>
      <c r="G577" s="31" t="s">
        <v>2181</v>
      </c>
      <c r="H577" s="31" t="s">
        <v>2182</v>
      </c>
      <c r="I577" s="31" t="s">
        <v>523</v>
      </c>
      <c r="J577" s="36">
        <v>2015</v>
      </c>
      <c r="K577" s="41" t="s">
        <v>31</v>
      </c>
    </row>
    <row r="578" spans="1:11" ht="274.8" customHeight="1">
      <c r="A578" s="1">
        <f t="shared" si="8"/>
        <v>577</v>
      </c>
      <c r="B578" s="35" t="str">
        <f>HYPERLINK("https://patents.google.com/patent/CA2840933A1", "CA2840933A1")</f>
        <v>CA2840933A1</v>
      </c>
      <c r="C578" s="37" t="s">
        <v>2183</v>
      </c>
      <c r="D578" s="31" t="s">
        <v>206</v>
      </c>
      <c r="E578" s="31" t="s">
        <v>12</v>
      </c>
      <c r="F578" s="31" t="s">
        <v>2184</v>
      </c>
      <c r="G578" s="31" t="s">
        <v>2185</v>
      </c>
      <c r="H578" s="31" t="s">
        <v>2186</v>
      </c>
      <c r="I578" s="31" t="s">
        <v>523</v>
      </c>
      <c r="J578" s="36">
        <v>2015</v>
      </c>
      <c r="K578" s="41" t="s">
        <v>31</v>
      </c>
    </row>
    <row r="579" spans="1:11" ht="204.6" customHeight="1">
      <c r="A579" s="1">
        <f t="shared" si="8"/>
        <v>578</v>
      </c>
      <c r="B579" s="35" t="str">
        <f>HYPERLINK("https://patents.google.com/patent/WO2015120561A1", "WO2015120561A1")</f>
        <v>WO2015120561A1</v>
      </c>
      <c r="C579" s="37" t="s">
        <v>398</v>
      </c>
      <c r="D579" s="31" t="s">
        <v>206</v>
      </c>
      <c r="E579" s="31" t="s">
        <v>12</v>
      </c>
      <c r="F579" s="31" t="s">
        <v>1393</v>
      </c>
      <c r="G579" s="31" t="s">
        <v>2187</v>
      </c>
      <c r="H579" s="31" t="s">
        <v>2188</v>
      </c>
      <c r="I579" s="31" t="s">
        <v>2189</v>
      </c>
      <c r="J579" s="36">
        <v>2015</v>
      </c>
      <c r="K579" s="41" t="s">
        <v>31</v>
      </c>
    </row>
    <row r="580" spans="1:11" ht="252" customHeight="1">
      <c r="A580" s="1">
        <f t="shared" si="8"/>
        <v>579</v>
      </c>
      <c r="B580" s="86" t="str">
        <f>HYPERLINK("https://patents.google.com/patent/RU2559395C2", "RU2559395C2")</f>
        <v>RU2559395C2</v>
      </c>
      <c r="C580" s="37" t="s">
        <v>398</v>
      </c>
      <c r="D580" s="31" t="s">
        <v>145</v>
      </c>
      <c r="E580" s="31" t="s">
        <v>12</v>
      </c>
      <c r="F580" s="31" t="s">
        <v>1196</v>
      </c>
      <c r="G580" s="31" t="s">
        <v>2190</v>
      </c>
      <c r="H580" s="31" t="s">
        <v>2191</v>
      </c>
      <c r="I580" s="31" t="s">
        <v>523</v>
      </c>
      <c r="J580" s="36">
        <v>2015</v>
      </c>
      <c r="K580" s="41" t="s">
        <v>31</v>
      </c>
    </row>
    <row r="581" spans="1:11" ht="231.6" customHeight="1">
      <c r="A581" s="1">
        <f t="shared" si="8"/>
        <v>580</v>
      </c>
      <c r="B581" s="35" t="str">
        <f>HYPERLINK("https://patents.google.com/patent/CA2701262C", "CA2701262C")</f>
        <v>CA2701262C</v>
      </c>
      <c r="C581" s="37" t="s">
        <v>2192</v>
      </c>
      <c r="D581" s="31" t="s">
        <v>206</v>
      </c>
      <c r="E581" s="31" t="s">
        <v>12</v>
      </c>
      <c r="F581" s="31" t="s">
        <v>14</v>
      </c>
      <c r="G581" s="31" t="s">
        <v>2193</v>
      </c>
      <c r="H581" s="31" t="s">
        <v>2194</v>
      </c>
      <c r="I581" s="31" t="s">
        <v>523</v>
      </c>
      <c r="J581" s="36">
        <v>2015</v>
      </c>
      <c r="K581" s="41" t="s">
        <v>31</v>
      </c>
    </row>
    <row r="582" spans="1:11" ht="146.4" customHeight="1">
      <c r="A582" s="1">
        <f t="shared" si="8"/>
        <v>581</v>
      </c>
      <c r="B582" s="35" t="str">
        <f>HYPERLINK("https://patents.google.com/patent/CN104010928B", "CN104010928B")</f>
        <v>CN104010928B</v>
      </c>
      <c r="C582" s="37" t="s">
        <v>581</v>
      </c>
      <c r="D582" s="31" t="s">
        <v>72</v>
      </c>
      <c r="E582" s="31" t="s">
        <v>12</v>
      </c>
      <c r="F582" s="31" t="s">
        <v>2195</v>
      </c>
      <c r="G582" s="31" t="s">
        <v>2196</v>
      </c>
      <c r="H582" s="31" t="s">
        <v>2197</v>
      </c>
      <c r="I582" s="31" t="s">
        <v>1804</v>
      </c>
      <c r="J582" s="36">
        <v>2016</v>
      </c>
      <c r="K582" s="41" t="s">
        <v>32</v>
      </c>
    </row>
    <row r="583" spans="1:11" ht="231" customHeight="1">
      <c r="A583" s="1">
        <f t="shared" si="8"/>
        <v>582</v>
      </c>
      <c r="B583" s="35" t="str">
        <f>HYPERLINK("https://patents.google.com/patent/CA2882515C", "CA2882515C")</f>
        <v>CA2882515C</v>
      </c>
      <c r="C583" s="37" t="s">
        <v>2199</v>
      </c>
      <c r="D583" s="31" t="s">
        <v>206</v>
      </c>
      <c r="E583" s="31" t="s">
        <v>12</v>
      </c>
      <c r="F583" s="31" t="s">
        <v>2200</v>
      </c>
      <c r="G583" s="31" t="s">
        <v>2201</v>
      </c>
      <c r="H583" s="31" t="s">
        <v>2202</v>
      </c>
      <c r="I583" s="31" t="s">
        <v>523</v>
      </c>
      <c r="J583" s="36">
        <v>2016</v>
      </c>
      <c r="K583" s="41" t="s">
        <v>31</v>
      </c>
    </row>
    <row r="584" spans="1:11" ht="162.6" customHeight="1">
      <c r="A584" s="1">
        <f t="shared" si="8"/>
        <v>583</v>
      </c>
      <c r="B584" s="35" t="str">
        <f>HYPERLINK("https://patents.google.com/patent/US9505451B2", "US9505451B2")</f>
        <v>US9505451B2</v>
      </c>
      <c r="C584" s="37" t="s">
        <v>2203</v>
      </c>
      <c r="D584" s="31" t="s">
        <v>9</v>
      </c>
      <c r="E584" s="31" t="s">
        <v>12</v>
      </c>
      <c r="F584" s="31" t="s">
        <v>14</v>
      </c>
      <c r="G584" s="31" t="s">
        <v>2204</v>
      </c>
      <c r="H584" s="31" t="s">
        <v>2205</v>
      </c>
      <c r="I584" s="31" t="s">
        <v>1804</v>
      </c>
      <c r="J584" s="36">
        <v>2016</v>
      </c>
      <c r="K584" s="41" t="s">
        <v>31</v>
      </c>
    </row>
    <row r="585" spans="1:11" ht="409.2" customHeight="1">
      <c r="A585" s="1">
        <f t="shared" si="8"/>
        <v>584</v>
      </c>
      <c r="B585" s="35" t="str">
        <f>HYPERLINK("https://patents.google.com/patent/US9326567B2", "US9326567B2")</f>
        <v>US9326567B2</v>
      </c>
      <c r="C585" s="38" t="s">
        <v>2206</v>
      </c>
      <c r="D585" s="33" t="s">
        <v>9</v>
      </c>
      <c r="E585" s="33" t="s">
        <v>12</v>
      </c>
      <c r="F585" s="33" t="s">
        <v>1904</v>
      </c>
      <c r="G585" s="33" t="s">
        <v>2207</v>
      </c>
      <c r="H585" s="33" t="s">
        <v>2208</v>
      </c>
      <c r="I585" s="33" t="s">
        <v>523</v>
      </c>
      <c r="J585" s="40">
        <v>2016</v>
      </c>
      <c r="K585" s="41" t="s">
        <v>31</v>
      </c>
    </row>
    <row r="586" spans="1:11" ht="115.2" customHeight="1">
      <c r="A586" s="1">
        <f t="shared" si="8"/>
        <v>585</v>
      </c>
      <c r="B586" s="35" t="str">
        <f>HYPERLINK("https://patents.google.com/patent/CN205872159U", "CN205872159U")</f>
        <v>CN205872159U</v>
      </c>
      <c r="C586" s="37" t="s">
        <v>2209</v>
      </c>
      <c r="D586" s="31" t="s">
        <v>72</v>
      </c>
      <c r="E586" s="31" t="s">
        <v>12</v>
      </c>
      <c r="F586" s="31" t="s">
        <v>2164</v>
      </c>
      <c r="G586" s="31" t="s">
        <v>2210</v>
      </c>
      <c r="H586" s="31" t="s">
        <v>2211</v>
      </c>
      <c r="I586" s="31" t="s">
        <v>523</v>
      </c>
      <c r="J586" s="36">
        <v>2017</v>
      </c>
      <c r="K586" s="41" t="s">
        <v>31</v>
      </c>
    </row>
    <row r="587" spans="1:11" ht="215.4" customHeight="1">
      <c r="A587" s="1">
        <f t="shared" si="8"/>
        <v>586</v>
      </c>
      <c r="B587" s="35" t="str">
        <f>HYPERLINK("https://patents.google.com/patent/US9610986B2", "US9610986B2")</f>
        <v>US9610986B2</v>
      </c>
      <c r="C587" s="37" t="s">
        <v>398</v>
      </c>
      <c r="D587" s="31" t="s">
        <v>9</v>
      </c>
      <c r="E587" s="31" t="s">
        <v>12</v>
      </c>
      <c r="F587" s="31" t="s">
        <v>2212</v>
      </c>
      <c r="G587" s="31" t="s">
        <v>2213</v>
      </c>
      <c r="H587" s="31" t="s">
        <v>2214</v>
      </c>
      <c r="I587" s="31" t="s">
        <v>523</v>
      </c>
      <c r="J587" s="36">
        <v>2017</v>
      </c>
      <c r="K587" s="41" t="s">
        <v>31</v>
      </c>
    </row>
    <row r="588" spans="1:11" ht="282.60000000000002" customHeight="1">
      <c r="A588" s="1">
        <f t="shared" si="8"/>
        <v>587</v>
      </c>
      <c r="B588" s="35" t="str">
        <f>HYPERLINK("https://patents.google.com/patent/CA2959899A1", "CA2959899A1")</f>
        <v>CA2959899A1</v>
      </c>
      <c r="C588" s="37" t="s">
        <v>2215</v>
      </c>
      <c r="D588" s="31" t="s">
        <v>206</v>
      </c>
      <c r="E588" s="31" t="s">
        <v>12</v>
      </c>
      <c r="F588" s="31" t="s">
        <v>2216</v>
      </c>
      <c r="G588" s="31" t="s">
        <v>2217</v>
      </c>
      <c r="H588" s="31" t="s">
        <v>2218</v>
      </c>
      <c r="I588" s="31" t="s">
        <v>523</v>
      </c>
      <c r="J588" s="36">
        <v>2017</v>
      </c>
      <c r="K588" s="41" t="s">
        <v>32</v>
      </c>
    </row>
    <row r="589" spans="1:11" ht="295.2" customHeight="1">
      <c r="A589" s="1">
        <f t="shared" si="8"/>
        <v>588</v>
      </c>
      <c r="B589" s="35" t="str">
        <f>HYPERLINK("https://patents.google.com/patent/CA2909040C", "CA2909040C")</f>
        <v>CA2909040C</v>
      </c>
      <c r="C589" s="37" t="s">
        <v>2219</v>
      </c>
      <c r="D589" s="31" t="s">
        <v>206</v>
      </c>
      <c r="E589" s="31" t="s">
        <v>12</v>
      </c>
      <c r="F589" s="31" t="s">
        <v>2220</v>
      </c>
      <c r="G589" s="31" t="s">
        <v>2221</v>
      </c>
      <c r="H589" s="31" t="s">
        <v>2222</v>
      </c>
      <c r="I589" s="31" t="s">
        <v>523</v>
      </c>
      <c r="J589" s="36">
        <v>2017</v>
      </c>
      <c r="K589" s="41" t="s">
        <v>31</v>
      </c>
    </row>
    <row r="590" spans="1:11" ht="189" customHeight="1">
      <c r="A590" s="1">
        <f t="shared" si="8"/>
        <v>589</v>
      </c>
      <c r="B590" s="35" t="str">
        <f>HYPERLINK("https://patents.google.com/patent/US9656724B2", "US9656724B2")</f>
        <v>US9656724B2</v>
      </c>
      <c r="C590" s="37" t="s">
        <v>2223</v>
      </c>
      <c r="D590" s="31" t="s">
        <v>9</v>
      </c>
      <c r="E590" s="31" t="s">
        <v>12</v>
      </c>
      <c r="F590" s="31" t="s">
        <v>1494</v>
      </c>
      <c r="G590" s="31" t="s">
        <v>2224</v>
      </c>
      <c r="H590" s="31" t="s">
        <v>2225</v>
      </c>
      <c r="I590" s="31" t="s">
        <v>2226</v>
      </c>
      <c r="J590" s="36">
        <v>2017</v>
      </c>
      <c r="K590" s="41" t="s">
        <v>31</v>
      </c>
    </row>
    <row r="591" spans="1:11" ht="181.2" customHeight="1">
      <c r="A591" s="1">
        <f t="shared" si="8"/>
        <v>590</v>
      </c>
      <c r="B591" s="35" t="str">
        <f>HYPERLINK("https://patents.google.com/patent/US9643075B2", "US9643075B2")</f>
        <v>US9643075B2</v>
      </c>
      <c r="C591" s="37" t="s">
        <v>2227</v>
      </c>
      <c r="D591" s="31" t="s">
        <v>9</v>
      </c>
      <c r="E591" s="31" t="s">
        <v>12</v>
      </c>
      <c r="F591" s="31" t="s">
        <v>1904</v>
      </c>
      <c r="G591" s="31" t="s">
        <v>2228</v>
      </c>
      <c r="H591" s="31" t="s">
        <v>2229</v>
      </c>
      <c r="I591" s="31" t="s">
        <v>523</v>
      </c>
      <c r="J591" s="36">
        <v>2017</v>
      </c>
      <c r="K591" s="41" t="s">
        <v>31</v>
      </c>
    </row>
    <row r="592" spans="1:11" ht="193.8" customHeight="1">
      <c r="A592" s="1">
        <f t="shared" si="8"/>
        <v>591</v>
      </c>
      <c r="B592" s="35" t="str">
        <f>HYPERLINK("https://patents.google.com/patent/US9650090B2", "US9650090B2")</f>
        <v>US9650090B2</v>
      </c>
      <c r="C592" s="37" t="s">
        <v>2230</v>
      </c>
      <c r="D592" s="31" t="s">
        <v>9</v>
      </c>
      <c r="E592" s="31" t="s">
        <v>12</v>
      </c>
      <c r="F592" s="31" t="s">
        <v>14</v>
      </c>
      <c r="G592" s="31" t="s">
        <v>2231</v>
      </c>
      <c r="H592" s="31" t="s">
        <v>2232</v>
      </c>
      <c r="I592" s="31" t="s">
        <v>523</v>
      </c>
      <c r="J592" s="36">
        <v>2017</v>
      </c>
      <c r="K592" s="41" t="s">
        <v>31</v>
      </c>
    </row>
    <row r="593" spans="1:11" ht="149.4" customHeight="1">
      <c r="A593" s="1">
        <f t="shared" si="8"/>
        <v>592</v>
      </c>
      <c r="B593" s="35" t="str">
        <f>HYPERLINK("https://patents.google.com/patent/US9821988B2", "US9821988B2")</f>
        <v>US9821988B2</v>
      </c>
      <c r="C593" s="37" t="s">
        <v>2233</v>
      </c>
      <c r="D593" s="31" t="s">
        <v>9</v>
      </c>
      <c r="E593" s="31" t="s">
        <v>12</v>
      </c>
      <c r="F593" s="31" t="s">
        <v>2050</v>
      </c>
      <c r="G593" s="31" t="s">
        <v>2234</v>
      </c>
      <c r="H593" s="31" t="s">
        <v>2235</v>
      </c>
      <c r="I593" s="31" t="s">
        <v>523</v>
      </c>
      <c r="J593" s="36">
        <v>2017</v>
      </c>
      <c r="K593" s="41" t="s">
        <v>31</v>
      </c>
    </row>
    <row r="594" spans="1:11" ht="190.8" customHeight="1">
      <c r="A594" s="1">
        <f t="shared" si="8"/>
        <v>593</v>
      </c>
      <c r="B594" s="35" t="str">
        <f>HYPERLINK("https://patents.google.com/patent/US9573435B2", "US9573435B2")</f>
        <v>US9573435B2</v>
      </c>
      <c r="C594" s="37" t="s">
        <v>2236</v>
      </c>
      <c r="D594" s="31" t="s">
        <v>9</v>
      </c>
      <c r="E594" s="31" t="s">
        <v>12</v>
      </c>
      <c r="F594" s="31" t="s">
        <v>1393</v>
      </c>
      <c r="G594" s="31" t="s">
        <v>2237</v>
      </c>
      <c r="H594" s="31" t="s">
        <v>2238</v>
      </c>
      <c r="I594" s="31" t="s">
        <v>523</v>
      </c>
      <c r="J594" s="36">
        <v>2017</v>
      </c>
      <c r="K594" s="41" t="s">
        <v>31</v>
      </c>
    </row>
    <row r="595" spans="1:11" ht="301.8" customHeight="1">
      <c r="A595" s="1">
        <f t="shared" si="8"/>
        <v>594</v>
      </c>
      <c r="B595" s="86" t="str">
        <f>HYPERLINK("https://patents.google.com/patent/EP2646309B1", "EP2646309B1")</f>
        <v>EP2646309B1</v>
      </c>
      <c r="C595" s="37" t="s">
        <v>2239</v>
      </c>
      <c r="D595" s="31" t="s">
        <v>2107</v>
      </c>
      <c r="E595" s="31" t="s">
        <v>12</v>
      </c>
      <c r="F595" s="31" t="s">
        <v>2240</v>
      </c>
      <c r="G595" s="31" t="s">
        <v>2241</v>
      </c>
      <c r="H595" s="31" t="s">
        <v>2242</v>
      </c>
      <c r="I595" s="31" t="s">
        <v>523</v>
      </c>
      <c r="J595" s="36">
        <v>2017</v>
      </c>
      <c r="K595" s="41" t="s">
        <v>31</v>
      </c>
    </row>
    <row r="596" spans="1:11" ht="377.4" customHeight="1">
      <c r="A596" s="1">
        <f t="shared" si="8"/>
        <v>595</v>
      </c>
      <c r="B596" s="86" t="str">
        <f>HYPERLINK("https://patents.google.com/patent/RU2631379C1", "RU2631379C1")</f>
        <v>RU2631379C1</v>
      </c>
      <c r="C596" s="37" t="s">
        <v>2243</v>
      </c>
      <c r="D596" s="31" t="s">
        <v>145</v>
      </c>
      <c r="E596" s="31" t="s">
        <v>12</v>
      </c>
      <c r="F596" s="31" t="s">
        <v>2081</v>
      </c>
      <c r="G596" s="31" t="s">
        <v>2244</v>
      </c>
      <c r="H596" s="31" t="s">
        <v>2245</v>
      </c>
      <c r="I596" s="31" t="s">
        <v>523</v>
      </c>
      <c r="J596" s="36">
        <v>2017</v>
      </c>
      <c r="K596" s="41" t="s">
        <v>31</v>
      </c>
    </row>
    <row r="597" spans="1:11" ht="163.19999999999999" customHeight="1">
      <c r="A597" s="1">
        <f t="shared" si="8"/>
        <v>596</v>
      </c>
      <c r="B597" s="35" t="str">
        <f>HYPERLINK("https://patents.google.com/patent/RU175573U1", "RU175573U1")</f>
        <v>RU175573U1</v>
      </c>
      <c r="C597" s="37" t="s">
        <v>2246</v>
      </c>
      <c r="D597" s="31" t="s">
        <v>145</v>
      </c>
      <c r="E597" s="31" t="s">
        <v>12</v>
      </c>
      <c r="F597" s="31" t="s">
        <v>2247</v>
      </c>
      <c r="G597" s="31" t="s">
        <v>2248</v>
      </c>
      <c r="H597" s="31" t="s">
        <v>2249</v>
      </c>
      <c r="I597" s="31" t="s">
        <v>523</v>
      </c>
      <c r="J597" s="36">
        <v>2017</v>
      </c>
      <c r="K597" s="41" t="s">
        <v>31</v>
      </c>
    </row>
    <row r="598" spans="1:11" ht="134.4" customHeight="1">
      <c r="A598" s="1">
        <f t="shared" ref="A598:A661" si="9">A597+1</f>
        <v>597</v>
      </c>
      <c r="B598" s="35" t="str">
        <f>HYPERLINK("https://patents.google.com/patent/RU171285U1", "RU171285U1")</f>
        <v>RU171285U1</v>
      </c>
      <c r="C598" s="37" t="s">
        <v>398</v>
      </c>
      <c r="D598" s="31" t="s">
        <v>145</v>
      </c>
      <c r="E598" s="31" t="s">
        <v>12</v>
      </c>
      <c r="F598" s="31" t="s">
        <v>2164</v>
      </c>
      <c r="G598" s="31" t="s">
        <v>2250</v>
      </c>
      <c r="H598" s="31" t="s">
        <v>2251</v>
      </c>
      <c r="I598" s="31" t="s">
        <v>523</v>
      </c>
      <c r="J598" s="36">
        <v>2017</v>
      </c>
      <c r="K598" s="41" t="s">
        <v>31</v>
      </c>
    </row>
    <row r="599" spans="1:11" ht="307.2" customHeight="1">
      <c r="A599" s="1">
        <f t="shared" si="9"/>
        <v>598</v>
      </c>
      <c r="B599" s="35" t="str">
        <f>HYPERLINK("https://patents.google.com/patent/RU2617874C1", "RU2617874C1")</f>
        <v>RU2617874C1</v>
      </c>
      <c r="C599" s="37" t="s">
        <v>2252</v>
      </c>
      <c r="D599" s="31" t="s">
        <v>145</v>
      </c>
      <c r="E599" s="31" t="s">
        <v>12</v>
      </c>
      <c r="F599" s="31" t="s">
        <v>14</v>
      </c>
      <c r="G599" s="31" t="s">
        <v>2253</v>
      </c>
      <c r="H599" s="31" t="s">
        <v>2254</v>
      </c>
      <c r="I599" s="31" t="s">
        <v>523</v>
      </c>
      <c r="J599" s="36">
        <v>2017</v>
      </c>
      <c r="K599" s="41" t="s">
        <v>31</v>
      </c>
    </row>
    <row r="600" spans="1:11" ht="260.39999999999998" customHeight="1">
      <c r="A600" s="1">
        <f t="shared" si="9"/>
        <v>599</v>
      </c>
      <c r="B600" s="35" t="str">
        <f>HYPERLINK("https://patents.google.com/patent/RU2641370C1", "RU2641370C1")</f>
        <v>RU2641370C1</v>
      </c>
      <c r="C600" s="38" t="s">
        <v>2255</v>
      </c>
      <c r="D600" s="33" t="s">
        <v>145</v>
      </c>
      <c r="E600" s="33" t="s">
        <v>12</v>
      </c>
      <c r="F600" s="33" t="s">
        <v>1196</v>
      </c>
      <c r="G600" s="33" t="s">
        <v>2256</v>
      </c>
      <c r="H600" s="33" t="s">
        <v>2257</v>
      </c>
      <c r="I600" s="33" t="s">
        <v>523</v>
      </c>
      <c r="J600" s="40">
        <v>2018</v>
      </c>
      <c r="K600" s="41" t="s">
        <v>31</v>
      </c>
    </row>
    <row r="601" spans="1:11" ht="395.4" customHeight="1">
      <c r="A601" s="1">
        <f t="shared" si="9"/>
        <v>600</v>
      </c>
      <c r="B601" s="35" t="str">
        <f>HYPERLINK("https://patents.google.com/patent/ES2686142T3", "ES2686142T3")</f>
        <v>ES2686142T3</v>
      </c>
      <c r="C601" s="37" t="s">
        <v>730</v>
      </c>
      <c r="D601" s="31" t="s">
        <v>261</v>
      </c>
      <c r="E601" s="31" t="s">
        <v>12</v>
      </c>
      <c r="F601" s="31" t="s">
        <v>539</v>
      </c>
      <c r="G601" s="31" t="s">
        <v>2258</v>
      </c>
      <c r="H601" s="31" t="s">
        <v>2259</v>
      </c>
      <c r="I601" s="31" t="s">
        <v>523</v>
      </c>
      <c r="J601" s="36">
        <v>2018</v>
      </c>
      <c r="K601" s="41" t="s">
        <v>31</v>
      </c>
    </row>
    <row r="602" spans="1:11" ht="289.2" customHeight="1">
      <c r="A602" s="1">
        <f t="shared" si="9"/>
        <v>601</v>
      </c>
      <c r="B602" s="35" t="str">
        <f>HYPERLINK("https://patents.google.com/patent/RU2646029C2", "RU2646029C2")</f>
        <v>RU2646029C2</v>
      </c>
      <c r="C602" s="37" t="s">
        <v>2260</v>
      </c>
      <c r="D602" s="31" t="s">
        <v>145</v>
      </c>
      <c r="E602" s="31" t="s">
        <v>12</v>
      </c>
      <c r="F602" s="31" t="s">
        <v>1393</v>
      </c>
      <c r="G602" s="31" t="s">
        <v>2261</v>
      </c>
      <c r="H602" s="31" t="s">
        <v>2262</v>
      </c>
      <c r="I602" s="31" t="s">
        <v>1804</v>
      </c>
      <c r="J602" s="36">
        <v>2018</v>
      </c>
      <c r="K602" s="41" t="s">
        <v>32</v>
      </c>
    </row>
    <row r="603" spans="1:11" ht="369.6" customHeight="1">
      <c r="A603" s="1">
        <f t="shared" si="9"/>
        <v>602</v>
      </c>
      <c r="B603" s="35" t="str">
        <f>HYPERLINK("https://patents.google.com/patent/RU2643410C2", "RU2643410C2")</f>
        <v>RU2643410C2</v>
      </c>
      <c r="C603" s="37" t="s">
        <v>2263</v>
      </c>
      <c r="D603" s="31" t="s">
        <v>145</v>
      </c>
      <c r="E603" s="31" t="s">
        <v>12</v>
      </c>
      <c r="F603" s="31" t="s">
        <v>2264</v>
      </c>
      <c r="G603" s="31" t="s">
        <v>2265</v>
      </c>
      <c r="H603" s="31" t="s">
        <v>2266</v>
      </c>
      <c r="I603" s="31" t="s">
        <v>1804</v>
      </c>
      <c r="J603" s="36">
        <v>2018</v>
      </c>
      <c r="K603" s="41" t="s">
        <v>31</v>
      </c>
    </row>
    <row r="604" spans="1:11" ht="195" customHeight="1">
      <c r="A604" s="1">
        <f t="shared" si="9"/>
        <v>603</v>
      </c>
      <c r="B604" s="35" t="str">
        <f>HYPERLINK("https://patents.google.com/patent/RU2646210C1", "RU2646210C1")</f>
        <v>RU2646210C1</v>
      </c>
      <c r="C604" s="37" t="s">
        <v>2267</v>
      </c>
      <c r="D604" s="31" t="s">
        <v>145</v>
      </c>
      <c r="E604" s="31" t="s">
        <v>12</v>
      </c>
      <c r="F604" s="31" t="s">
        <v>2268</v>
      </c>
      <c r="G604" s="31" t="s">
        <v>2269</v>
      </c>
      <c r="H604" s="31" t="s">
        <v>2270</v>
      </c>
      <c r="I604" s="31" t="s">
        <v>523</v>
      </c>
      <c r="J604" s="36">
        <v>2018</v>
      </c>
      <c r="K604" s="41" t="s">
        <v>31</v>
      </c>
    </row>
    <row r="605" spans="1:11" ht="186.6" customHeight="1">
      <c r="A605" s="1">
        <f t="shared" si="9"/>
        <v>604</v>
      </c>
      <c r="B605" s="35" t="str">
        <f>HYPERLINK("https://patents.google.com/patent/US10391949B2", "US10391949B2")</f>
        <v>US10391949B2</v>
      </c>
      <c r="C605" s="37" t="s">
        <v>2271</v>
      </c>
      <c r="D605" s="31" t="s">
        <v>9</v>
      </c>
      <c r="E605" s="31" t="s">
        <v>12</v>
      </c>
      <c r="F605" s="31" t="s">
        <v>2272</v>
      </c>
      <c r="G605" s="31" t="s">
        <v>2273</v>
      </c>
      <c r="H605" s="31" t="s">
        <v>2274</v>
      </c>
      <c r="I605" s="31" t="s">
        <v>523</v>
      </c>
      <c r="J605" s="36">
        <v>2019</v>
      </c>
      <c r="K605" s="41" t="s">
        <v>31</v>
      </c>
    </row>
    <row r="606" spans="1:11" ht="169.8" customHeight="1">
      <c r="A606" s="1">
        <f t="shared" si="9"/>
        <v>605</v>
      </c>
      <c r="B606" s="86" t="str">
        <f>HYPERLINK("https://patents.google.com/patent/US10300990B2", "US10300990B2")</f>
        <v>US10300990B2</v>
      </c>
      <c r="C606" s="37" t="s">
        <v>2275</v>
      </c>
      <c r="D606" s="31" t="s">
        <v>9</v>
      </c>
      <c r="E606" s="31" t="s">
        <v>12</v>
      </c>
      <c r="F606" s="31" t="s">
        <v>2264</v>
      </c>
      <c r="G606" s="31" t="s">
        <v>2276</v>
      </c>
      <c r="H606" s="31" t="s">
        <v>2277</v>
      </c>
      <c r="I606" s="31" t="s">
        <v>1804</v>
      </c>
      <c r="J606" s="36">
        <v>2019</v>
      </c>
      <c r="K606" s="41" t="s">
        <v>31</v>
      </c>
    </row>
    <row r="607" spans="1:11" ht="176.4" customHeight="1">
      <c r="A607" s="1">
        <f t="shared" si="9"/>
        <v>606</v>
      </c>
      <c r="B607" s="35" t="str">
        <f>HYPERLINK("https://patents.google.com/patent/US10196102B2", "US10196102B2")</f>
        <v>US10196102B2</v>
      </c>
      <c r="C607" s="37" t="s">
        <v>2278</v>
      </c>
      <c r="D607" s="31" t="s">
        <v>9</v>
      </c>
      <c r="E607" s="31" t="s">
        <v>12</v>
      </c>
      <c r="F607" s="31" t="s">
        <v>2279</v>
      </c>
      <c r="G607" s="31" t="s">
        <v>2280</v>
      </c>
      <c r="H607" s="31" t="s">
        <v>2281</v>
      </c>
      <c r="I607" s="31" t="s">
        <v>1804</v>
      </c>
      <c r="J607" s="36">
        <v>2019</v>
      </c>
      <c r="K607" s="41" t="s">
        <v>32</v>
      </c>
    </row>
    <row r="608" spans="1:11" ht="230.4" customHeight="1">
      <c r="A608" s="1">
        <f t="shared" si="9"/>
        <v>607</v>
      </c>
      <c r="B608" s="35" t="str">
        <f>HYPERLINK("https://patents.google.com/patent/CA2956616C", "CA2956616C")</f>
        <v>CA2956616C</v>
      </c>
      <c r="C608" s="37" t="s">
        <v>398</v>
      </c>
      <c r="D608" s="31" t="s">
        <v>206</v>
      </c>
      <c r="E608" s="31" t="s">
        <v>12</v>
      </c>
      <c r="F608" s="31" t="s">
        <v>1078</v>
      </c>
      <c r="G608" s="31" t="s">
        <v>2282</v>
      </c>
      <c r="H608" s="31" t="s">
        <v>2283</v>
      </c>
      <c r="I608" s="31" t="s">
        <v>1804</v>
      </c>
      <c r="J608" s="36">
        <v>2019</v>
      </c>
      <c r="K608" s="41" t="s">
        <v>31</v>
      </c>
    </row>
    <row r="609" spans="1:11" ht="232.2" customHeight="1">
      <c r="A609" s="1">
        <f t="shared" si="9"/>
        <v>608</v>
      </c>
      <c r="B609" s="35" t="str">
        <f>HYPERLINK("https://patents.google.com/patent/US10328759B1", "US10328759B1")</f>
        <v>US10328759B1</v>
      </c>
      <c r="C609" s="31" t="s">
        <v>2284</v>
      </c>
      <c r="D609" s="31" t="s">
        <v>9</v>
      </c>
      <c r="E609" s="31" t="s">
        <v>12</v>
      </c>
      <c r="F609" s="31" t="s">
        <v>2285</v>
      </c>
      <c r="G609" s="31" t="s">
        <v>2286</v>
      </c>
      <c r="H609" s="31" t="s">
        <v>2287</v>
      </c>
      <c r="I609" s="31" t="s">
        <v>523</v>
      </c>
      <c r="J609" s="31">
        <v>2019</v>
      </c>
      <c r="K609" s="41" t="s">
        <v>31</v>
      </c>
    </row>
    <row r="610" spans="1:11" ht="190.2" customHeight="1">
      <c r="A610" s="1">
        <f t="shared" si="9"/>
        <v>609</v>
      </c>
      <c r="B610" s="86" t="str">
        <f>HYPERLINK("https://patents.google.com/patent/US10597105B2", "US10597105B2")</f>
        <v>US10597105B2</v>
      </c>
      <c r="C610" s="31" t="s">
        <v>2289</v>
      </c>
      <c r="D610" s="31" t="s">
        <v>9</v>
      </c>
      <c r="E610" s="31" t="s">
        <v>12</v>
      </c>
      <c r="F610" s="31" t="s">
        <v>2264</v>
      </c>
      <c r="G610" s="31" t="s">
        <v>2290</v>
      </c>
      <c r="H610" s="31" t="s">
        <v>2291</v>
      </c>
      <c r="I610" s="31" t="s">
        <v>1804</v>
      </c>
      <c r="J610" s="31">
        <v>2020</v>
      </c>
      <c r="K610" s="41" t="s">
        <v>31</v>
      </c>
    </row>
    <row r="611" spans="1:11" ht="277.2" customHeight="1">
      <c r="A611" s="1">
        <f t="shared" si="9"/>
        <v>610</v>
      </c>
      <c r="B611" s="35" t="str">
        <f>HYPERLINK("https://patents.google.com/patent/RU198517U1", "RU198517U1")</f>
        <v>RU198517U1</v>
      </c>
      <c r="C611" s="31" t="s">
        <v>2292</v>
      </c>
      <c r="D611" s="31" t="s">
        <v>145</v>
      </c>
      <c r="E611" s="31" t="s">
        <v>12</v>
      </c>
      <c r="F611" s="31" t="s">
        <v>2293</v>
      </c>
      <c r="G611" s="31" t="s">
        <v>2294</v>
      </c>
      <c r="H611" s="31" t="s">
        <v>2295</v>
      </c>
      <c r="I611" s="31" t="s">
        <v>1804</v>
      </c>
      <c r="J611" s="31">
        <v>2020</v>
      </c>
      <c r="K611" s="41" t="s">
        <v>31</v>
      </c>
    </row>
    <row r="612" spans="1:11" ht="163.80000000000001" customHeight="1">
      <c r="A612" s="1">
        <f t="shared" si="9"/>
        <v>611</v>
      </c>
      <c r="B612" s="35" t="str">
        <f>HYPERLINK("https://patents.google.com/patent/US10766572B2", "US10766572B2")</f>
        <v>US10766572B2</v>
      </c>
      <c r="C612" s="31" t="s">
        <v>2296</v>
      </c>
      <c r="D612" s="31" t="s">
        <v>9</v>
      </c>
      <c r="E612" s="31" t="s">
        <v>12</v>
      </c>
      <c r="F612" s="31" t="s">
        <v>2297</v>
      </c>
      <c r="G612" s="31" t="s">
        <v>2298</v>
      </c>
      <c r="H612" s="31" t="s">
        <v>2299</v>
      </c>
      <c r="I612" s="31" t="s">
        <v>1804</v>
      </c>
      <c r="J612" s="31">
        <v>2020</v>
      </c>
      <c r="K612" s="41" t="s">
        <v>31</v>
      </c>
    </row>
    <row r="613" spans="1:11" ht="206.4" customHeight="1">
      <c r="A613" s="1">
        <f t="shared" si="9"/>
        <v>612</v>
      </c>
      <c r="B613" s="35" t="str">
        <f>HYPERLINK("https://patents.google.com/patent/US10780950B2", "US10780950B2")</f>
        <v>US10780950B2</v>
      </c>
      <c r="C613" s="31" t="s">
        <v>2300</v>
      </c>
      <c r="D613" s="31" t="s">
        <v>9</v>
      </c>
      <c r="E613" s="31" t="s">
        <v>12</v>
      </c>
      <c r="F613" s="31" t="s">
        <v>2301</v>
      </c>
      <c r="G613" s="31" t="s">
        <v>2302</v>
      </c>
      <c r="H613" s="31" t="s">
        <v>2303</v>
      </c>
      <c r="I613" s="31" t="s">
        <v>1804</v>
      </c>
      <c r="J613" s="31">
        <v>2020</v>
      </c>
      <c r="K613" s="41" t="s">
        <v>32</v>
      </c>
    </row>
    <row r="614" spans="1:11" ht="147" customHeight="1">
      <c r="A614" s="1">
        <f t="shared" si="9"/>
        <v>613</v>
      </c>
      <c r="B614" s="35" t="str">
        <f>HYPERLINK("https://patents.google.com/patent/FI128640B", "FI128640B")</f>
        <v>FI128640B</v>
      </c>
      <c r="C614" s="31" t="s">
        <v>2304</v>
      </c>
      <c r="D614" s="31" t="s">
        <v>1667</v>
      </c>
      <c r="E614" s="31" t="s">
        <v>12</v>
      </c>
      <c r="F614" s="31" t="s">
        <v>1078</v>
      </c>
      <c r="G614" s="31" t="s">
        <v>2305</v>
      </c>
      <c r="H614" s="31" t="s">
        <v>2306</v>
      </c>
      <c r="I614" s="31" t="s">
        <v>1804</v>
      </c>
      <c r="J614" s="31">
        <v>2020</v>
      </c>
      <c r="K614" s="41" t="s">
        <v>31</v>
      </c>
    </row>
    <row r="615" spans="1:11" ht="232.2" customHeight="1">
      <c r="A615" s="1">
        <f t="shared" si="9"/>
        <v>614</v>
      </c>
      <c r="B615" s="35" t="str">
        <f>HYPERLINK("https://patents.google.com/patent/CA2890811C", "CA2890811C")</f>
        <v>CA2890811C</v>
      </c>
      <c r="C615" s="31" t="s">
        <v>2307</v>
      </c>
      <c r="D615" s="31" t="s">
        <v>206</v>
      </c>
      <c r="E615" s="31" t="s">
        <v>12</v>
      </c>
      <c r="F615" s="31" t="s">
        <v>2050</v>
      </c>
      <c r="G615" s="31" t="s">
        <v>2308</v>
      </c>
      <c r="H615" s="31" t="s">
        <v>2309</v>
      </c>
      <c r="I615" s="31" t="s">
        <v>1804</v>
      </c>
      <c r="J615" s="31">
        <v>2020</v>
      </c>
      <c r="K615" s="41" t="s">
        <v>31</v>
      </c>
    </row>
    <row r="616" spans="1:11" ht="151.19999999999999" customHeight="1">
      <c r="A616" s="1">
        <f t="shared" si="9"/>
        <v>615</v>
      </c>
      <c r="B616" s="35" t="str">
        <f>HYPERLINK("https://patents.google.com/patent/FI20206119A1", "FI20206119A1")</f>
        <v>FI20206119A1</v>
      </c>
      <c r="C616" s="31" t="s">
        <v>2310</v>
      </c>
      <c r="D616" s="31" t="s">
        <v>1667</v>
      </c>
      <c r="E616" s="31" t="s">
        <v>12</v>
      </c>
      <c r="F616" s="31" t="s">
        <v>1393</v>
      </c>
      <c r="G616" s="31" t="s">
        <v>2311</v>
      </c>
      <c r="H616" s="31" t="s">
        <v>2312</v>
      </c>
      <c r="I616" s="31" t="s">
        <v>523</v>
      </c>
      <c r="J616" s="31">
        <v>2021</v>
      </c>
      <c r="K616" s="41" t="s">
        <v>31</v>
      </c>
    </row>
    <row r="617" spans="1:11" ht="196.2" customHeight="1">
      <c r="A617" s="1">
        <f t="shared" si="9"/>
        <v>616</v>
      </c>
      <c r="B617" s="35" t="str">
        <f>HYPERLINK("https://patents.google.com/patent/CN214524121U", "CN214524121U")</f>
        <v>CN214524121U</v>
      </c>
      <c r="C617" s="31" t="s">
        <v>2313</v>
      </c>
      <c r="D617" s="31" t="s">
        <v>72</v>
      </c>
      <c r="E617" s="31" t="s">
        <v>12</v>
      </c>
      <c r="F617" s="31" t="s">
        <v>2062</v>
      </c>
      <c r="G617" s="31" t="s">
        <v>2314</v>
      </c>
      <c r="H617" s="31" t="s">
        <v>2315</v>
      </c>
      <c r="I617" s="31" t="s">
        <v>523</v>
      </c>
      <c r="J617" s="31">
        <v>2021</v>
      </c>
      <c r="K617" s="41" t="s">
        <v>31</v>
      </c>
    </row>
    <row r="618" spans="1:11" ht="159" customHeight="1">
      <c r="A618" s="1">
        <f t="shared" si="9"/>
        <v>617</v>
      </c>
      <c r="B618" s="35" t="str">
        <f>HYPERLINK("https://patents.google.com/patent/CN215284950U", "CN215284950U")</f>
        <v>CN215284950U</v>
      </c>
      <c r="C618" s="31" t="s">
        <v>2316</v>
      </c>
      <c r="D618" s="31" t="s">
        <v>72</v>
      </c>
      <c r="E618" s="31" t="s">
        <v>12</v>
      </c>
      <c r="F618" s="31" t="s">
        <v>539</v>
      </c>
      <c r="G618" s="31" t="s">
        <v>2317</v>
      </c>
      <c r="H618" s="31" t="s">
        <v>2318</v>
      </c>
      <c r="I618" s="31" t="s">
        <v>523</v>
      </c>
      <c r="J618" s="31">
        <v>2021</v>
      </c>
      <c r="K618" s="41" t="s">
        <v>31</v>
      </c>
    </row>
    <row r="619" spans="1:11" ht="130.19999999999999" customHeight="1">
      <c r="A619" s="1">
        <f t="shared" si="9"/>
        <v>618</v>
      </c>
      <c r="B619" s="35" t="str">
        <f>HYPERLINK("https://patents.google.com/patent/CN215284951U", "CN215284951U")</f>
        <v>CN215284951U</v>
      </c>
      <c r="C619" s="31" t="s">
        <v>2319</v>
      </c>
      <c r="D619" s="31" t="s">
        <v>72</v>
      </c>
      <c r="E619" s="31" t="s">
        <v>12</v>
      </c>
      <c r="F619" s="31" t="s">
        <v>1393</v>
      </c>
      <c r="G619" s="31" t="s">
        <v>2320</v>
      </c>
      <c r="H619" s="31" t="s">
        <v>2321</v>
      </c>
      <c r="I619" s="31" t="s">
        <v>523</v>
      </c>
      <c r="J619" s="31">
        <v>2021</v>
      </c>
      <c r="K619" s="41" t="s">
        <v>31</v>
      </c>
    </row>
    <row r="620" spans="1:11" ht="226.2" customHeight="1">
      <c r="A620" s="1">
        <f t="shared" si="9"/>
        <v>619</v>
      </c>
      <c r="B620" s="35" t="str">
        <f>HYPERLINK("https://patents.google.com/patent/CA3051901C", "CA3051901C")</f>
        <v>CA3051901C</v>
      </c>
      <c r="C620" s="31" t="s">
        <v>2203</v>
      </c>
      <c r="D620" s="31" t="s">
        <v>206</v>
      </c>
      <c r="E620" s="31" t="s">
        <v>12</v>
      </c>
      <c r="F620" s="31" t="s">
        <v>14</v>
      </c>
      <c r="G620" s="31" t="s">
        <v>2322</v>
      </c>
      <c r="H620" s="31" t="s">
        <v>2323</v>
      </c>
      <c r="I620" s="31" t="s">
        <v>1804</v>
      </c>
      <c r="J620" s="31">
        <v>2021</v>
      </c>
      <c r="K620" s="41" t="s">
        <v>31</v>
      </c>
    </row>
    <row r="621" spans="1:11" ht="234.6" customHeight="1">
      <c r="A621" s="1">
        <f t="shared" si="9"/>
        <v>620</v>
      </c>
      <c r="B621" s="35" t="str">
        <f>HYPERLINK("https://patents.google.com/patent/US20210009235A1", "US20210009235A1")</f>
        <v>US20210009235A1</v>
      </c>
      <c r="C621" s="31" t="s">
        <v>2324</v>
      </c>
      <c r="D621" s="31" t="s">
        <v>9</v>
      </c>
      <c r="E621" s="31" t="s">
        <v>12</v>
      </c>
      <c r="F621" s="31" t="s">
        <v>2325</v>
      </c>
      <c r="G621" s="31" t="s">
        <v>2326</v>
      </c>
      <c r="H621" s="31" t="s">
        <v>2327</v>
      </c>
      <c r="I621" s="31" t="s">
        <v>523</v>
      </c>
      <c r="J621" s="31">
        <v>2021</v>
      </c>
      <c r="K621" s="41" t="s">
        <v>31</v>
      </c>
    </row>
    <row r="622" spans="1:11" ht="409.2" customHeight="1">
      <c r="A622" s="1">
        <f t="shared" si="9"/>
        <v>621</v>
      </c>
      <c r="B622" s="35" t="str">
        <f>HYPERLINK("https://patents.google.com/patent/RU203949U1", "RU203949U1")</f>
        <v>RU203949U1</v>
      </c>
      <c r="C622" s="31" t="s">
        <v>398</v>
      </c>
      <c r="D622" s="31" t="s">
        <v>145</v>
      </c>
      <c r="E622" s="31" t="s">
        <v>12</v>
      </c>
      <c r="F622" s="31" t="s">
        <v>2168</v>
      </c>
      <c r="G622" s="31" t="s">
        <v>2328</v>
      </c>
      <c r="H622" s="31" t="s">
        <v>2329</v>
      </c>
      <c r="I622" s="31" t="s">
        <v>523</v>
      </c>
      <c r="J622" s="31">
        <v>2021</v>
      </c>
      <c r="K622" s="41" t="s">
        <v>31</v>
      </c>
    </row>
    <row r="623" spans="1:11" ht="197.4" customHeight="1">
      <c r="A623" s="1">
        <f t="shared" si="9"/>
        <v>622</v>
      </c>
      <c r="B623" s="86" t="str">
        <f>HYPERLINK("https://patents.google.com/patent/US11220283B2", "US11220283B2")</f>
        <v>US11220283B2</v>
      </c>
      <c r="C623" s="31" t="s">
        <v>2330</v>
      </c>
      <c r="D623" s="31" t="s">
        <v>9</v>
      </c>
      <c r="E623" s="31" t="s">
        <v>12</v>
      </c>
      <c r="F623" s="31" t="s">
        <v>2146</v>
      </c>
      <c r="G623" s="31" t="s">
        <v>2331</v>
      </c>
      <c r="H623" s="31" t="s">
        <v>2332</v>
      </c>
      <c r="I623" s="31" t="s">
        <v>1804</v>
      </c>
      <c r="J623" s="31">
        <v>2022</v>
      </c>
      <c r="K623" s="41" t="s">
        <v>31</v>
      </c>
    </row>
    <row r="624" spans="1:11" ht="190.2" customHeight="1">
      <c r="A624" s="1">
        <f t="shared" si="9"/>
        <v>623</v>
      </c>
      <c r="B624" s="35" t="str">
        <f>HYPERLINK("https://patents.google.com/patent/US11358661B2", "US11358661B2")</f>
        <v>US11358661B2</v>
      </c>
      <c r="C624" s="31" t="s">
        <v>2333</v>
      </c>
      <c r="D624" s="31" t="s">
        <v>9</v>
      </c>
      <c r="E624" s="31" t="s">
        <v>12</v>
      </c>
      <c r="F624" s="31" t="s">
        <v>975</v>
      </c>
      <c r="G624" s="31" t="s">
        <v>2334</v>
      </c>
      <c r="H624" s="31" t="s">
        <v>2335</v>
      </c>
      <c r="I624" s="31" t="s">
        <v>1804</v>
      </c>
      <c r="J624" s="31">
        <v>2022</v>
      </c>
      <c r="K624" s="41" t="s">
        <v>31</v>
      </c>
    </row>
    <row r="625" spans="1:11" ht="115.8">
      <c r="A625" s="1">
        <f t="shared" si="9"/>
        <v>624</v>
      </c>
      <c r="B625" s="35" t="str">
        <f>HYPERLINK("https://patents.google.com/patent/CN115320698A", "CN115320698A")</f>
        <v>CN115320698A</v>
      </c>
      <c r="C625" s="31" t="s">
        <v>2336</v>
      </c>
      <c r="D625" s="31" t="s">
        <v>72</v>
      </c>
      <c r="E625" s="31" t="s">
        <v>12</v>
      </c>
      <c r="F625" s="31" t="s">
        <v>1514</v>
      </c>
      <c r="G625" s="31" t="s">
        <v>2337</v>
      </c>
      <c r="H625" s="31" t="s">
        <v>2338</v>
      </c>
      <c r="I625" s="31" t="s">
        <v>2189</v>
      </c>
      <c r="J625" s="31">
        <v>2022</v>
      </c>
      <c r="K625" s="41" t="s">
        <v>31</v>
      </c>
    </row>
    <row r="626" spans="1:11" ht="235.2" customHeight="1">
      <c r="A626" s="1">
        <f t="shared" si="9"/>
        <v>625</v>
      </c>
      <c r="B626" s="54" t="str">
        <f>HYPERLINK("https://patents.google.com/patent/CA3051183C", "CA3051183C")</f>
        <v>CA3051183C</v>
      </c>
      <c r="C626" s="33" t="s">
        <v>2339</v>
      </c>
      <c r="D626" s="33" t="s">
        <v>206</v>
      </c>
      <c r="E626" s="33" t="s">
        <v>12</v>
      </c>
      <c r="F626" s="33" t="s">
        <v>91</v>
      </c>
      <c r="G626" s="33" t="s">
        <v>2340</v>
      </c>
      <c r="H626" s="33" t="s">
        <v>2341</v>
      </c>
      <c r="I626" s="33" t="s">
        <v>1804</v>
      </c>
      <c r="J626" s="33">
        <v>2022</v>
      </c>
      <c r="K626" s="41" t="s">
        <v>31</v>
      </c>
    </row>
    <row r="627" spans="1:11" ht="231.6" customHeight="1">
      <c r="A627" s="1">
        <f t="shared" si="9"/>
        <v>626</v>
      </c>
      <c r="B627" s="35" t="str">
        <f>HYPERLINK("https://patents.google.com/patent/US11293838B2", "US11293838B2")</f>
        <v>US11293838B2</v>
      </c>
      <c r="C627" s="31" t="s">
        <v>2342</v>
      </c>
      <c r="D627" s="31" t="s">
        <v>9</v>
      </c>
      <c r="E627" s="31" t="s">
        <v>12</v>
      </c>
      <c r="F627" s="31" t="s">
        <v>14</v>
      </c>
      <c r="G627" s="31" t="s">
        <v>2343</v>
      </c>
      <c r="H627" s="31" t="s">
        <v>2344</v>
      </c>
      <c r="I627" s="31" t="s">
        <v>1804</v>
      </c>
      <c r="J627" s="31">
        <v>2022</v>
      </c>
      <c r="K627" s="41" t="s">
        <v>31</v>
      </c>
    </row>
    <row r="628" spans="1:11" ht="218.4" customHeight="1">
      <c r="A628" s="1">
        <f t="shared" si="9"/>
        <v>627</v>
      </c>
      <c r="B628" s="35" t="str">
        <f>HYPERLINK("https://patents.google.com/patent/US11285376B2", "US11285376B2")</f>
        <v>US11285376B2</v>
      </c>
      <c r="C628" s="31" t="s">
        <v>2345</v>
      </c>
      <c r="D628" s="31" t="s">
        <v>9</v>
      </c>
      <c r="E628" s="31" t="s">
        <v>12</v>
      </c>
      <c r="F628" s="31" t="s">
        <v>1494</v>
      </c>
      <c r="G628" s="31" t="s">
        <v>2346</v>
      </c>
      <c r="H628" s="31" t="s">
        <v>2347</v>
      </c>
      <c r="I628" s="31" t="s">
        <v>1804</v>
      </c>
      <c r="J628" s="31">
        <v>2022</v>
      </c>
      <c r="K628" s="41" t="s">
        <v>31</v>
      </c>
    </row>
    <row r="629" spans="1:11" ht="173.4">
      <c r="A629" s="1">
        <f t="shared" si="9"/>
        <v>628</v>
      </c>
      <c r="B629" s="35" t="str">
        <f>HYPERLINK("https://patents.google.com/patent/CN114954616A", "CN114954616A")</f>
        <v>CN114954616A</v>
      </c>
      <c r="C629" s="31" t="s">
        <v>2348</v>
      </c>
      <c r="D629" s="31" t="s">
        <v>72</v>
      </c>
      <c r="E629" s="31" t="s">
        <v>12</v>
      </c>
      <c r="F629" s="31" t="s">
        <v>601</v>
      </c>
      <c r="G629" s="31" t="s">
        <v>2349</v>
      </c>
      <c r="H629" s="31" t="s">
        <v>2350</v>
      </c>
      <c r="I629" s="31" t="s">
        <v>1804</v>
      </c>
      <c r="J629" s="31">
        <v>2022</v>
      </c>
      <c r="K629" s="41" t="s">
        <v>31</v>
      </c>
    </row>
    <row r="630" spans="1:11" ht="309" customHeight="1">
      <c r="A630" s="1">
        <f t="shared" si="9"/>
        <v>629</v>
      </c>
      <c r="B630" s="35" t="str">
        <f>HYPERLINK("https://patents.google.com/patent/US11440600B1", "US11440600B1")</f>
        <v>US11440600B1</v>
      </c>
      <c r="C630" s="31" t="s">
        <v>2351</v>
      </c>
      <c r="D630" s="31" t="s">
        <v>9</v>
      </c>
      <c r="E630" s="31" t="s">
        <v>12</v>
      </c>
      <c r="F630" s="31" t="s">
        <v>2081</v>
      </c>
      <c r="G630" s="31" t="s">
        <v>2352</v>
      </c>
      <c r="H630" s="31" t="s">
        <v>2353</v>
      </c>
      <c r="I630" s="31" t="s">
        <v>523</v>
      </c>
      <c r="J630" s="31">
        <v>2022</v>
      </c>
      <c r="K630" s="41" t="s">
        <v>32</v>
      </c>
    </row>
    <row r="631" spans="1:11" ht="301.8" customHeight="1">
      <c r="A631" s="1">
        <f t="shared" si="9"/>
        <v>630</v>
      </c>
      <c r="B631" s="35" t="str">
        <f>HYPERLINK("https://patents.google.com/patent/CA3102960C", "CA3102960C")</f>
        <v>CA3102960C</v>
      </c>
      <c r="C631" s="31" t="s">
        <v>2354</v>
      </c>
      <c r="D631" s="31" t="s">
        <v>206</v>
      </c>
      <c r="E631" s="31" t="s">
        <v>12</v>
      </c>
      <c r="F631" s="31" t="s">
        <v>1494</v>
      </c>
      <c r="G631" s="31" t="s">
        <v>2355</v>
      </c>
      <c r="H631" s="31" t="s">
        <v>2356</v>
      </c>
      <c r="I631" s="31" t="s">
        <v>1804</v>
      </c>
      <c r="J631" s="31">
        <v>2023</v>
      </c>
      <c r="K631" s="41" t="s">
        <v>31</v>
      </c>
    </row>
    <row r="632" spans="1:11" ht="311.39999999999998" customHeight="1">
      <c r="A632" s="1">
        <f t="shared" si="9"/>
        <v>631</v>
      </c>
      <c r="B632" s="35" t="str">
        <f>HYPERLINK("https://patents.google.com/patent/US20230399077A1", "US20230399077A1")</f>
        <v>US20230399077A1</v>
      </c>
      <c r="C632" s="31" t="s">
        <v>2357</v>
      </c>
      <c r="D632" s="31" t="s">
        <v>9</v>
      </c>
      <c r="E632" s="31" t="s">
        <v>12</v>
      </c>
      <c r="F632" s="31" t="s">
        <v>1494</v>
      </c>
      <c r="G632" s="31" t="s">
        <v>2358</v>
      </c>
      <c r="H632" s="31" t="s">
        <v>2359</v>
      </c>
      <c r="I632" s="31" t="s">
        <v>523</v>
      </c>
      <c r="J632" s="31">
        <v>2023</v>
      </c>
      <c r="K632" s="41" t="s">
        <v>31</v>
      </c>
    </row>
    <row r="633" spans="1:11" ht="358.2" customHeight="1">
      <c r="A633" s="1">
        <f t="shared" si="9"/>
        <v>632</v>
      </c>
      <c r="B633" s="35" t="str">
        <f>HYPERLINK("https://patents.google.com/patent/CN219056362U", "CN219056362U")</f>
        <v>CN219056362U</v>
      </c>
      <c r="C633" s="31" t="s">
        <v>2360</v>
      </c>
      <c r="D633" s="31" t="s">
        <v>72</v>
      </c>
      <c r="E633" s="31" t="s">
        <v>12</v>
      </c>
      <c r="F633" s="31" t="s">
        <v>2198</v>
      </c>
      <c r="G633" s="31" t="s">
        <v>2361</v>
      </c>
      <c r="H633" s="31" t="s">
        <v>2362</v>
      </c>
      <c r="I633" s="31" t="s">
        <v>523</v>
      </c>
      <c r="J633" s="31">
        <v>2023</v>
      </c>
      <c r="K633" s="41" t="s">
        <v>31</v>
      </c>
    </row>
    <row r="634" spans="1:11" ht="309.60000000000002" customHeight="1">
      <c r="A634" s="1">
        <f t="shared" si="9"/>
        <v>633</v>
      </c>
      <c r="B634" s="35" t="str">
        <f>HYPERLINK("https://patents.google.com/patent/CA2996648C", "CA2996648C")</f>
        <v>CA2996648C</v>
      </c>
      <c r="C634" s="31" t="s">
        <v>2363</v>
      </c>
      <c r="D634" s="31" t="s">
        <v>206</v>
      </c>
      <c r="E634" s="31" t="s">
        <v>12</v>
      </c>
      <c r="F634" s="31" t="s">
        <v>14</v>
      </c>
      <c r="G634" s="31" t="s">
        <v>2364</v>
      </c>
      <c r="H634" s="31" t="s">
        <v>2365</v>
      </c>
      <c r="I634" s="31" t="s">
        <v>1804</v>
      </c>
      <c r="J634" s="31">
        <v>2023</v>
      </c>
      <c r="K634" s="41" t="s">
        <v>31</v>
      </c>
    </row>
    <row r="635" spans="1:11" ht="367.2" customHeight="1">
      <c r="A635" s="1">
        <f t="shared" si="9"/>
        <v>634</v>
      </c>
      <c r="B635" s="35" t="str">
        <f>HYPERLINK("https://patents.google.com/patent/CA3103317C", "CA3103317C")</f>
        <v>CA3103317C</v>
      </c>
      <c r="C635" s="31" t="s">
        <v>2366</v>
      </c>
      <c r="D635" s="31" t="s">
        <v>206</v>
      </c>
      <c r="E635" s="31" t="s">
        <v>12</v>
      </c>
      <c r="F635" s="31" t="s">
        <v>2367</v>
      </c>
      <c r="G635" s="31" t="s">
        <v>2368</v>
      </c>
      <c r="H635" s="31" t="s">
        <v>2369</v>
      </c>
      <c r="I635" s="31" t="s">
        <v>1804</v>
      </c>
      <c r="J635" s="31">
        <v>2023</v>
      </c>
      <c r="K635" s="41" t="s">
        <v>31</v>
      </c>
    </row>
    <row r="636" spans="1:11" ht="308.39999999999998" customHeight="1">
      <c r="A636" s="1">
        <f t="shared" si="9"/>
        <v>635</v>
      </c>
      <c r="B636" s="35" t="str">
        <f>HYPERLINK("https://patents.google.com/patent/US20230312037A1", "US20230312037A1")</f>
        <v>US20230312037A1</v>
      </c>
      <c r="C636" s="31" t="s">
        <v>2370</v>
      </c>
      <c r="D636" s="31" t="s">
        <v>9</v>
      </c>
      <c r="E636" s="31" t="s">
        <v>12</v>
      </c>
      <c r="F636" s="31" t="s">
        <v>2371</v>
      </c>
      <c r="G636" s="31" t="s">
        <v>2372</v>
      </c>
      <c r="H636" s="31" t="s">
        <v>2373</v>
      </c>
      <c r="I636" s="31" t="s">
        <v>2189</v>
      </c>
      <c r="J636" s="31">
        <v>2023</v>
      </c>
      <c r="K636" s="41" t="s">
        <v>31</v>
      </c>
    </row>
    <row r="637" spans="1:11" ht="300.60000000000002" customHeight="1">
      <c r="A637" s="1">
        <f t="shared" si="9"/>
        <v>636</v>
      </c>
      <c r="B637" s="35" t="str">
        <f>HYPERLINK("https://patents.google.com/patent/US11753112B2", "US11753112B2")</f>
        <v>US11753112B2</v>
      </c>
      <c r="C637" s="31" t="s">
        <v>2374</v>
      </c>
      <c r="D637" s="31" t="s">
        <v>9</v>
      </c>
      <c r="E637" s="31" t="s">
        <v>12</v>
      </c>
      <c r="F637" s="31" t="s">
        <v>2375</v>
      </c>
      <c r="G637" s="31" t="s">
        <v>2376</v>
      </c>
      <c r="H637" s="31" t="s">
        <v>2377</v>
      </c>
      <c r="I637" s="31" t="s">
        <v>1804</v>
      </c>
      <c r="J637" s="31">
        <v>2023</v>
      </c>
      <c r="K637" s="41" t="s">
        <v>31</v>
      </c>
    </row>
    <row r="638" spans="1:11" ht="321.60000000000002" customHeight="1">
      <c r="A638" s="1">
        <f t="shared" si="9"/>
        <v>637</v>
      </c>
      <c r="B638" s="35" t="str">
        <f>HYPERLINK("https://patents.google.com/patent/CN115743379A", "CN115743379A")</f>
        <v>CN115743379A</v>
      </c>
      <c r="C638" s="31" t="s">
        <v>2378</v>
      </c>
      <c r="D638" s="31" t="s">
        <v>72</v>
      </c>
      <c r="E638" s="31" t="s">
        <v>12</v>
      </c>
      <c r="F638" s="31" t="s">
        <v>2379</v>
      </c>
      <c r="G638" s="31" t="s">
        <v>2380</v>
      </c>
      <c r="H638" s="31" t="s">
        <v>2381</v>
      </c>
      <c r="I638" s="31" t="s">
        <v>1804</v>
      </c>
      <c r="J638" s="31">
        <v>2023</v>
      </c>
      <c r="K638" s="41" t="s">
        <v>32</v>
      </c>
    </row>
    <row r="639" spans="1:11" ht="303" customHeight="1">
      <c r="A639" s="1">
        <f t="shared" si="9"/>
        <v>638</v>
      </c>
      <c r="B639" s="35" t="str">
        <f>HYPERLINK("https://patents.google.com/patent/RU2789932C1", "RU2789932C1")</f>
        <v>RU2789932C1</v>
      </c>
      <c r="C639" s="31" t="s">
        <v>2382</v>
      </c>
      <c r="D639" s="31" t="s">
        <v>145</v>
      </c>
      <c r="E639" s="31" t="s">
        <v>12</v>
      </c>
      <c r="F639" s="31" t="s">
        <v>2383</v>
      </c>
      <c r="G639" s="31" t="s">
        <v>2384</v>
      </c>
      <c r="H639" s="31" t="s">
        <v>2385</v>
      </c>
      <c r="I639" s="31" t="s">
        <v>1804</v>
      </c>
      <c r="J639" s="31">
        <v>2023</v>
      </c>
      <c r="K639" s="41" t="s">
        <v>31</v>
      </c>
    </row>
    <row r="640" spans="1:11" ht="330.6" customHeight="1">
      <c r="A640" s="1">
        <f t="shared" si="9"/>
        <v>639</v>
      </c>
      <c r="B640" s="90" t="str">
        <f>HYPERLINK("https://patents.google.com/patent/US6070546A/en", "US6070546A")</f>
        <v>US6070546A</v>
      </c>
      <c r="C640" s="91" t="s">
        <v>2502</v>
      </c>
      <c r="D640" s="91" t="s">
        <v>9</v>
      </c>
      <c r="E640" s="91" t="s">
        <v>12</v>
      </c>
      <c r="F640" s="91" t="s">
        <v>2503</v>
      </c>
      <c r="G640" s="91" t="s">
        <v>2504</v>
      </c>
      <c r="H640" s="91" t="s">
        <v>2505</v>
      </c>
      <c r="I640" s="91" t="s">
        <v>523</v>
      </c>
      <c r="J640" s="92">
        <v>2000</v>
      </c>
      <c r="K640" s="93" t="s">
        <v>32</v>
      </c>
    </row>
    <row r="641" spans="1:11" ht="330" customHeight="1">
      <c r="A641" s="1">
        <f t="shared" si="9"/>
        <v>640</v>
      </c>
      <c r="B641" s="35" t="str">
        <f>HYPERLINK("https://patents.google.com/patent/RU220562U1", "RU220562U1")</f>
        <v>RU220562U1</v>
      </c>
      <c r="C641" s="31" t="s">
        <v>652</v>
      </c>
      <c r="D641" s="31" t="s">
        <v>145</v>
      </c>
      <c r="E641" s="31" t="s">
        <v>12</v>
      </c>
      <c r="F641" s="31" t="s">
        <v>1078</v>
      </c>
      <c r="G641" s="31" t="s">
        <v>2386</v>
      </c>
      <c r="H641" s="31" t="s">
        <v>2387</v>
      </c>
      <c r="I641" s="31" t="s">
        <v>1804</v>
      </c>
      <c r="J641" s="31">
        <v>2023</v>
      </c>
      <c r="K641" s="41" t="s">
        <v>32</v>
      </c>
    </row>
    <row r="642" spans="1:11" ht="337.8" customHeight="1">
      <c r="A642" s="1">
        <f t="shared" si="9"/>
        <v>641</v>
      </c>
      <c r="B642" s="35" t="str">
        <f>HYPERLINK("https://patents.google.com/patent/RU2796710C2", "RU2796710C2")</f>
        <v>RU2796710C2</v>
      </c>
      <c r="C642" s="31" t="s">
        <v>2388</v>
      </c>
      <c r="D642" s="31" t="s">
        <v>145</v>
      </c>
      <c r="E642" s="31" t="s">
        <v>12</v>
      </c>
      <c r="F642" s="31" t="s">
        <v>2389</v>
      </c>
      <c r="G642" s="31" t="s">
        <v>2390</v>
      </c>
      <c r="H642" s="31" t="s">
        <v>2391</v>
      </c>
      <c r="I642" s="31" t="s">
        <v>1804</v>
      </c>
      <c r="J642" s="31">
        <v>2023</v>
      </c>
      <c r="K642" s="41" t="s">
        <v>31</v>
      </c>
    </row>
    <row r="643" spans="1:11" ht="316.2" customHeight="1">
      <c r="A643" s="1">
        <f t="shared" si="9"/>
        <v>642</v>
      </c>
      <c r="B643" s="35" t="str">
        <f>HYPERLINK("https://patents.google.com/patent/CN114906204B", "CN114906204B")</f>
        <v>CN114906204B</v>
      </c>
      <c r="C643" s="31" t="s">
        <v>2392</v>
      </c>
      <c r="D643" s="31" t="s">
        <v>72</v>
      </c>
      <c r="E643" s="31" t="s">
        <v>12</v>
      </c>
      <c r="F643" s="31" t="s">
        <v>2393</v>
      </c>
      <c r="G643" s="31" t="s">
        <v>2394</v>
      </c>
      <c r="H643" s="31" t="s">
        <v>2395</v>
      </c>
      <c r="I643" s="31" t="s">
        <v>1804</v>
      </c>
      <c r="J643" s="31">
        <v>2024</v>
      </c>
      <c r="K643" s="41" t="s">
        <v>31</v>
      </c>
    </row>
    <row r="644" spans="1:11" ht="310.2" customHeight="1">
      <c r="A644" s="1">
        <f t="shared" si="9"/>
        <v>643</v>
      </c>
      <c r="B644" s="35" t="str">
        <f>HYPERLINK("https://patents.google.com/patent/CA3172648C", "CA3172648C")</f>
        <v>CA3172648C</v>
      </c>
      <c r="C644" s="31" t="s">
        <v>398</v>
      </c>
      <c r="D644" s="31" t="s">
        <v>206</v>
      </c>
      <c r="E644" s="31" t="s">
        <v>12</v>
      </c>
      <c r="F644" s="31" t="s">
        <v>2396</v>
      </c>
      <c r="G644" s="31" t="s">
        <v>2397</v>
      </c>
      <c r="H644" s="31" t="s">
        <v>2398</v>
      </c>
      <c r="I644" s="31" t="s">
        <v>1804</v>
      </c>
      <c r="J644" s="31">
        <v>2024</v>
      </c>
      <c r="K644" s="41" t="s">
        <v>31</v>
      </c>
    </row>
    <row r="645" spans="1:11" ht="319.2" customHeight="1">
      <c r="A645" s="1">
        <f t="shared" si="9"/>
        <v>644</v>
      </c>
      <c r="B645" s="54" t="str">
        <f>HYPERLINK("https://patents.google.com/patent/US11873019B1", "US11873019B1")</f>
        <v>US11873019B1</v>
      </c>
      <c r="C645" s="33" t="s">
        <v>2399</v>
      </c>
      <c r="D645" s="33" t="s">
        <v>9</v>
      </c>
      <c r="E645" s="33" t="s">
        <v>12</v>
      </c>
      <c r="F645" s="33" t="s">
        <v>2184</v>
      </c>
      <c r="G645" s="33" t="s">
        <v>2400</v>
      </c>
      <c r="H645" s="33" t="s">
        <v>2401</v>
      </c>
      <c r="I645" s="33" t="s">
        <v>1804</v>
      </c>
      <c r="J645" s="33">
        <v>2024</v>
      </c>
      <c r="K645" s="41" t="s">
        <v>31</v>
      </c>
    </row>
    <row r="646" spans="1:11" ht="335.4" customHeight="1">
      <c r="A646" s="1">
        <f t="shared" si="9"/>
        <v>645</v>
      </c>
      <c r="B646" s="35" t="str">
        <f>HYPERLINK("https://patents.google.com/patent/US20240198797A1", "US20240198797A1")</f>
        <v>US20240198797A1</v>
      </c>
      <c r="C646" s="31" t="s">
        <v>2402</v>
      </c>
      <c r="D646" s="31" t="s">
        <v>9</v>
      </c>
      <c r="E646" s="31" t="s">
        <v>12</v>
      </c>
      <c r="F646" s="31" t="s">
        <v>2403</v>
      </c>
      <c r="G646" s="31" t="s">
        <v>2404</v>
      </c>
      <c r="H646" s="31" t="s">
        <v>2405</v>
      </c>
      <c r="I646" s="31" t="s">
        <v>2189</v>
      </c>
      <c r="J646" s="31">
        <v>2024</v>
      </c>
      <c r="K646" s="41" t="s">
        <v>31</v>
      </c>
    </row>
    <row r="647" spans="1:11" ht="292.8" customHeight="1">
      <c r="A647" s="1">
        <f t="shared" si="9"/>
        <v>646</v>
      </c>
      <c r="B647" s="35" t="str">
        <f>HYPERLINK("https://patents.google.com/patent/USD1024846S1", "USD1024846S1")</f>
        <v>USD1024846S1</v>
      </c>
      <c r="C647" s="31" t="s">
        <v>2406</v>
      </c>
      <c r="D647" s="31" t="s">
        <v>9</v>
      </c>
      <c r="E647" s="31" t="s">
        <v>12</v>
      </c>
      <c r="F647" s="31" t="s">
        <v>539</v>
      </c>
      <c r="G647" s="31" t="s">
        <v>2407</v>
      </c>
      <c r="H647" s="31" t="s">
        <v>2408</v>
      </c>
      <c r="I647" s="31" t="s">
        <v>1804</v>
      </c>
      <c r="J647" s="31">
        <v>2024</v>
      </c>
      <c r="K647" s="41" t="s">
        <v>31</v>
      </c>
    </row>
    <row r="648" spans="1:11" ht="316.8" customHeight="1">
      <c r="A648" s="1">
        <f t="shared" si="9"/>
        <v>647</v>
      </c>
      <c r="B648" s="35" t="str">
        <f>HYPERLINK("https://patents.google.com/patent/US20240190276A1", "US20240190276A1")</f>
        <v>US20240190276A1</v>
      </c>
      <c r="C648" s="31" t="s">
        <v>2409</v>
      </c>
      <c r="D648" s="31" t="s">
        <v>9</v>
      </c>
      <c r="E648" s="31" t="s">
        <v>12</v>
      </c>
      <c r="F648" s="31" t="s">
        <v>2410</v>
      </c>
      <c r="G648" s="31" t="s">
        <v>2411</v>
      </c>
      <c r="H648" s="31" t="s">
        <v>2412</v>
      </c>
      <c r="I648" s="31" t="s">
        <v>1804</v>
      </c>
      <c r="J648" s="31">
        <v>2024</v>
      </c>
      <c r="K648" s="41" t="s">
        <v>31</v>
      </c>
    </row>
    <row r="649" spans="1:11" ht="294.60000000000002" customHeight="1">
      <c r="A649" s="1">
        <f t="shared" si="9"/>
        <v>648</v>
      </c>
      <c r="B649" s="35" t="str">
        <f>HYPERLINK("https://patents.google.com/patent/US20240190498A1", "US20240190498A1")</f>
        <v>US20240190498A1</v>
      </c>
      <c r="C649" s="31" t="s">
        <v>2413</v>
      </c>
      <c r="D649" s="31" t="s">
        <v>9</v>
      </c>
      <c r="E649" s="31" t="s">
        <v>12</v>
      </c>
      <c r="F649" s="31" t="s">
        <v>2119</v>
      </c>
      <c r="G649" s="31" t="s">
        <v>2414</v>
      </c>
      <c r="H649" s="31" t="s">
        <v>2415</v>
      </c>
      <c r="I649" s="31" t="s">
        <v>1804</v>
      </c>
      <c r="J649" s="31">
        <v>2024</v>
      </c>
      <c r="K649" s="41" t="s">
        <v>31</v>
      </c>
    </row>
    <row r="650" spans="1:11" ht="295.8" customHeight="1">
      <c r="A650" s="1">
        <f t="shared" si="9"/>
        <v>649</v>
      </c>
      <c r="B650" s="55" t="str">
        <f>HYPERLINK("https://patents.google.com/patent/US20240239444A1", "US20240239444A1")</f>
        <v>US20240239444A1</v>
      </c>
      <c r="C650" s="34" t="s">
        <v>2416</v>
      </c>
      <c r="D650" s="34" t="s">
        <v>9</v>
      </c>
      <c r="E650" s="34" t="s">
        <v>12</v>
      </c>
      <c r="F650" s="34" t="s">
        <v>2119</v>
      </c>
      <c r="G650" s="34" t="s">
        <v>2417</v>
      </c>
      <c r="H650" s="34" t="s">
        <v>2418</v>
      </c>
      <c r="I650" s="34" t="s">
        <v>1804</v>
      </c>
      <c r="J650" s="34">
        <v>2024</v>
      </c>
      <c r="K650" s="41" t="s">
        <v>31</v>
      </c>
    </row>
    <row r="651" spans="1:11" ht="187.8" customHeight="1">
      <c r="A651" s="1">
        <f t="shared" si="9"/>
        <v>650</v>
      </c>
      <c r="B651" s="94" t="str">
        <f>HYPERLINK("https://patents.google.com/patent/FR2885868A1/en", "FR2885868A1")</f>
        <v>FR2885868A1</v>
      </c>
      <c r="C651" s="91" t="s">
        <v>2506</v>
      </c>
      <c r="D651" s="91" t="s">
        <v>341</v>
      </c>
      <c r="E651" s="91" t="s">
        <v>12</v>
      </c>
      <c r="F651" s="91" t="s">
        <v>2000</v>
      </c>
      <c r="G651" s="91" t="s">
        <v>2507</v>
      </c>
      <c r="H651" s="91" t="s">
        <v>2508</v>
      </c>
      <c r="I651" s="91" t="s">
        <v>523</v>
      </c>
      <c r="J651" s="92">
        <v>2006</v>
      </c>
      <c r="K651" s="93" t="s">
        <v>32</v>
      </c>
    </row>
    <row r="652" spans="1:11" ht="219" customHeight="1">
      <c r="A652" s="1">
        <f t="shared" si="9"/>
        <v>651</v>
      </c>
      <c r="B652" s="35" t="str">
        <f>HYPERLINK("https://patents.google.com/patent/US20240075997A1", "US20240075997A1")</f>
        <v>US20240075997A1</v>
      </c>
      <c r="C652" s="31" t="s">
        <v>2419</v>
      </c>
      <c r="D652" s="31" t="s">
        <v>9</v>
      </c>
      <c r="E652" s="31" t="s">
        <v>12</v>
      </c>
      <c r="F652" s="31" t="s">
        <v>14</v>
      </c>
      <c r="G652" s="31" t="s">
        <v>2420</v>
      </c>
      <c r="H652" s="31" t="s">
        <v>2421</v>
      </c>
      <c r="I652" s="31" t="s">
        <v>1804</v>
      </c>
      <c r="J652" s="31">
        <v>2024</v>
      </c>
      <c r="K652" s="41" t="s">
        <v>32</v>
      </c>
    </row>
    <row r="653" spans="1:11" ht="220.8" customHeight="1">
      <c r="A653" s="1">
        <f t="shared" si="9"/>
        <v>652</v>
      </c>
      <c r="B653" s="35" t="str">
        <f>HYPERLINK("https://patents.google.com/patent/CN221519754U", "CN221519754U")</f>
        <v>CN221519754U</v>
      </c>
      <c r="C653" s="31" t="s">
        <v>2422</v>
      </c>
      <c r="D653" s="31" t="s">
        <v>72</v>
      </c>
      <c r="E653" s="31" t="s">
        <v>12</v>
      </c>
      <c r="F653" s="31" t="s">
        <v>1196</v>
      </c>
      <c r="G653" s="31" t="s">
        <v>2423</v>
      </c>
      <c r="H653" s="31" t="s">
        <v>2424</v>
      </c>
      <c r="I653" s="31" t="s">
        <v>1804</v>
      </c>
      <c r="J653" s="31">
        <v>2024</v>
      </c>
      <c r="K653" s="41" t="s">
        <v>31</v>
      </c>
    </row>
    <row r="654" spans="1:11" ht="214.2" customHeight="1">
      <c r="A654" s="1">
        <f t="shared" si="9"/>
        <v>653</v>
      </c>
      <c r="B654" s="35" t="str">
        <f>HYPERLINK("https://patents.google.com/patent/WO2024003882A2", "WO2024003882A2")</f>
        <v>WO2024003882A2</v>
      </c>
      <c r="C654" s="31" t="s">
        <v>2425</v>
      </c>
      <c r="D654" s="31" t="s">
        <v>206</v>
      </c>
      <c r="E654" s="31" t="s">
        <v>12</v>
      </c>
      <c r="F654" s="31" t="s">
        <v>2426</v>
      </c>
      <c r="G654" s="31" t="s">
        <v>2427</v>
      </c>
      <c r="H654" s="31" t="s">
        <v>2428</v>
      </c>
      <c r="I654" s="31" t="s">
        <v>1804</v>
      </c>
      <c r="J654" s="31">
        <v>2024</v>
      </c>
      <c r="K654" s="41" t="s">
        <v>31</v>
      </c>
    </row>
    <row r="655" spans="1:11" ht="207" customHeight="1">
      <c r="A655" s="1">
        <f t="shared" si="9"/>
        <v>654</v>
      </c>
      <c r="B655" s="35" t="str">
        <f>HYPERLINK("https://patents.google.com/patent/RU229569U1", "RU229569U1")</f>
        <v>RU229569U1</v>
      </c>
      <c r="C655" s="31" t="s">
        <v>2429</v>
      </c>
      <c r="D655" s="31" t="s">
        <v>145</v>
      </c>
      <c r="E655" s="31" t="s">
        <v>12</v>
      </c>
      <c r="F655" s="31" t="s">
        <v>14</v>
      </c>
      <c r="G655" s="31" t="s">
        <v>2430</v>
      </c>
      <c r="H655" s="31" t="s">
        <v>2431</v>
      </c>
      <c r="I655" s="31" t="s">
        <v>1804</v>
      </c>
      <c r="J655" s="31">
        <v>2024</v>
      </c>
      <c r="K655" s="41" t="s">
        <v>31</v>
      </c>
    </row>
    <row r="656" spans="1:11" ht="200.4" customHeight="1">
      <c r="A656" s="1">
        <f t="shared" si="9"/>
        <v>655</v>
      </c>
      <c r="B656" s="35" t="str">
        <f>HYPERLINK("https://patents.google.com/patent/US20240359553A1", "US20240359553A1")</f>
        <v>US20240359553A1</v>
      </c>
      <c r="C656" s="31" t="s">
        <v>2432</v>
      </c>
      <c r="D656" s="31" t="s">
        <v>9</v>
      </c>
      <c r="E656" s="31" t="s">
        <v>12</v>
      </c>
      <c r="F656" s="31" t="s">
        <v>2433</v>
      </c>
      <c r="G656" s="31" t="s">
        <v>2434</v>
      </c>
      <c r="H656" s="31" t="s">
        <v>2435</v>
      </c>
      <c r="I656" s="31" t="s">
        <v>1804</v>
      </c>
      <c r="J656" s="31">
        <v>2024</v>
      </c>
      <c r="K656" s="41" t="s">
        <v>32</v>
      </c>
    </row>
    <row r="657" spans="1:11" ht="207" customHeight="1">
      <c r="A657" s="1">
        <f t="shared" si="9"/>
        <v>656</v>
      </c>
      <c r="B657" s="35" t="str">
        <f>HYPERLINK("https://patents.google.com/patent/RU224732U1", "RU224732U1")</f>
        <v>RU224732U1</v>
      </c>
      <c r="C657" s="31" t="s">
        <v>398</v>
      </c>
      <c r="D657" s="31" t="s">
        <v>145</v>
      </c>
      <c r="E657" s="31" t="s">
        <v>12</v>
      </c>
      <c r="F657" s="31" t="s">
        <v>2379</v>
      </c>
      <c r="G657" s="31" t="s">
        <v>2436</v>
      </c>
      <c r="H657" s="31" t="s">
        <v>2437</v>
      </c>
      <c r="I657" s="31" t="s">
        <v>1804</v>
      </c>
      <c r="J657" s="31">
        <v>2024</v>
      </c>
      <c r="K657" s="41" t="s">
        <v>31</v>
      </c>
    </row>
    <row r="658" spans="1:11" ht="207" customHeight="1">
      <c r="A658" s="1">
        <f t="shared" si="9"/>
        <v>657</v>
      </c>
      <c r="B658" s="35" t="str">
        <f>HYPERLINK("https://patents.google.com/patent/US20240198851A1", "US20240198851A1")</f>
        <v>US20240198851A1</v>
      </c>
      <c r="C658" s="31" t="s">
        <v>2438</v>
      </c>
      <c r="D658" s="31" t="s">
        <v>9</v>
      </c>
      <c r="E658" s="31" t="s">
        <v>12</v>
      </c>
      <c r="F658" s="31" t="s">
        <v>1078</v>
      </c>
      <c r="G658" s="31" t="s">
        <v>2439</v>
      </c>
      <c r="H658" s="31" t="s">
        <v>2440</v>
      </c>
      <c r="I658" s="31" t="s">
        <v>1804</v>
      </c>
      <c r="J658" s="31">
        <v>2024</v>
      </c>
      <c r="K658" s="41" t="s">
        <v>31</v>
      </c>
    </row>
    <row r="659" spans="1:11" ht="216" customHeight="1">
      <c r="A659" s="1">
        <f t="shared" si="9"/>
        <v>658</v>
      </c>
      <c r="B659" s="35" t="str">
        <f>HYPERLINK("https://patents.google.com/patent/CN222347106U", "CN222347106U")</f>
        <v>CN222347106U</v>
      </c>
      <c r="C659" s="31" t="s">
        <v>2441</v>
      </c>
      <c r="D659" s="31" t="s">
        <v>72</v>
      </c>
      <c r="E659" s="31" t="s">
        <v>12</v>
      </c>
      <c r="F659" s="31" t="s">
        <v>2442</v>
      </c>
      <c r="G659" s="31" t="s">
        <v>2443</v>
      </c>
      <c r="H659" s="31" t="s">
        <v>2444</v>
      </c>
      <c r="I659" s="31" t="s">
        <v>523</v>
      </c>
      <c r="J659" s="31">
        <v>2025</v>
      </c>
      <c r="K659" s="41" t="s">
        <v>31</v>
      </c>
    </row>
    <row r="660" spans="1:11" ht="270.60000000000002" customHeight="1">
      <c r="A660" s="1">
        <f t="shared" si="9"/>
        <v>659</v>
      </c>
      <c r="B660" s="94" t="str">
        <f>HYPERLINK("https://patents.google.com/patent/US6464033B2/en", "US6464033B2")</f>
        <v>US6464033B2</v>
      </c>
      <c r="C660" s="91" t="s">
        <v>2509</v>
      </c>
      <c r="D660" s="91" t="s">
        <v>9</v>
      </c>
      <c r="E660" s="91" t="s">
        <v>12</v>
      </c>
      <c r="F660" s="91" t="s">
        <v>2510</v>
      </c>
      <c r="G660" s="91" t="s">
        <v>2511</v>
      </c>
      <c r="H660" s="91" t="s">
        <v>2512</v>
      </c>
      <c r="I660" s="91" t="s">
        <v>523</v>
      </c>
      <c r="J660" s="92">
        <v>2002</v>
      </c>
      <c r="K660" s="93" t="s">
        <v>31</v>
      </c>
    </row>
    <row r="661" spans="1:11" ht="210.6" customHeight="1">
      <c r="A661" s="1">
        <f t="shared" si="9"/>
        <v>660</v>
      </c>
      <c r="B661" s="35" t="str">
        <f>HYPERLINK("https://patents.google.com/patent/US20250074519A1", "US20250074519A1")</f>
        <v>US20250074519A1</v>
      </c>
      <c r="C661" s="31" t="s">
        <v>2445</v>
      </c>
      <c r="D661" s="31" t="s">
        <v>9</v>
      </c>
      <c r="E661" s="31" t="s">
        <v>12</v>
      </c>
      <c r="F661" s="31" t="s">
        <v>508</v>
      </c>
      <c r="G661" s="31" t="s">
        <v>2446</v>
      </c>
      <c r="H661" s="31" t="s">
        <v>2447</v>
      </c>
      <c r="I661" s="31" t="s">
        <v>523</v>
      </c>
      <c r="J661" s="31">
        <v>2025</v>
      </c>
      <c r="K661" s="41" t="s">
        <v>32</v>
      </c>
    </row>
    <row r="662" spans="1:11" ht="254.4" customHeight="1">
      <c r="A662" s="1">
        <f t="shared" ref="A662:A680" si="10">A661+1</f>
        <v>661</v>
      </c>
      <c r="B662" s="35" t="str">
        <f>HYPERLINK("https://patents.google.com/patent/US12508860B2", "US12508860B2")</f>
        <v>US12508860B2</v>
      </c>
      <c r="C662" s="31" t="s">
        <v>2448</v>
      </c>
      <c r="D662" s="31" t="s">
        <v>9</v>
      </c>
      <c r="E662" s="31" t="s">
        <v>12</v>
      </c>
      <c r="F662" s="31" t="s">
        <v>2288</v>
      </c>
      <c r="G662" s="31" t="s">
        <v>2449</v>
      </c>
      <c r="H662" s="31" t="s">
        <v>2450</v>
      </c>
      <c r="I662" s="31" t="s">
        <v>1804</v>
      </c>
      <c r="J662" s="31">
        <v>2025</v>
      </c>
      <c r="K662" s="41" t="s">
        <v>31</v>
      </c>
    </row>
    <row r="663" spans="1:11" ht="269.39999999999998" customHeight="1">
      <c r="A663" s="1">
        <f t="shared" si="10"/>
        <v>662</v>
      </c>
      <c r="B663" s="35" t="str">
        <f>HYPERLINK("https://patents.google.com/patent/EP4429934B1", "EP4429934B1")</f>
        <v>EP4429934B1</v>
      </c>
      <c r="C663" s="31" t="s">
        <v>2451</v>
      </c>
      <c r="D663" s="31" t="s">
        <v>2452</v>
      </c>
      <c r="E663" s="31" t="s">
        <v>12</v>
      </c>
      <c r="F663" s="31" t="s">
        <v>513</v>
      </c>
      <c r="G663" s="31" t="s">
        <v>2453</v>
      </c>
      <c r="H663" s="31" t="s">
        <v>2454</v>
      </c>
      <c r="I663" s="31" t="s">
        <v>1804</v>
      </c>
      <c r="J663" s="31">
        <v>2025</v>
      </c>
      <c r="K663" s="41" t="s">
        <v>31</v>
      </c>
    </row>
    <row r="664" spans="1:11" ht="222" customHeight="1">
      <c r="A664" s="1">
        <f t="shared" si="10"/>
        <v>663</v>
      </c>
      <c r="B664" s="35" t="str">
        <f>HYPERLINK("https://patents.google.com/patent/USD1105976S1", "USD1105976S1")</f>
        <v>USD1105976S1</v>
      </c>
      <c r="C664" s="31" t="s">
        <v>2455</v>
      </c>
      <c r="D664" s="31" t="s">
        <v>9</v>
      </c>
      <c r="E664" s="31" t="s">
        <v>12</v>
      </c>
      <c r="F664" s="31" t="s">
        <v>1078</v>
      </c>
      <c r="G664" s="31" t="s">
        <v>2456</v>
      </c>
      <c r="H664" s="31" t="s">
        <v>2457</v>
      </c>
      <c r="I664" s="31" t="s">
        <v>1804</v>
      </c>
      <c r="J664" s="31">
        <v>2025</v>
      </c>
      <c r="K664" s="41" t="s">
        <v>31</v>
      </c>
    </row>
    <row r="665" spans="1:11" ht="216.6" customHeight="1">
      <c r="A665" s="1">
        <f t="shared" si="10"/>
        <v>664</v>
      </c>
      <c r="B665" s="86" t="str">
        <f>HYPERLINK("https://patents.google.com/patent/CA2971447C", "CA2971447C")</f>
        <v>CA2971447C</v>
      </c>
      <c r="C665" s="31" t="s">
        <v>2458</v>
      </c>
      <c r="D665" s="31" t="s">
        <v>206</v>
      </c>
      <c r="E665" s="31" t="s">
        <v>12</v>
      </c>
      <c r="F665" s="31" t="s">
        <v>2375</v>
      </c>
      <c r="G665" s="31" t="s">
        <v>2459</v>
      </c>
      <c r="H665" s="31" t="s">
        <v>2460</v>
      </c>
      <c r="I665" s="31" t="s">
        <v>1804</v>
      </c>
      <c r="J665" s="31">
        <v>2025</v>
      </c>
      <c r="K665" s="41" t="s">
        <v>31</v>
      </c>
    </row>
    <row r="666" spans="1:11" ht="216.6" customHeight="1">
      <c r="A666" s="1">
        <f t="shared" si="10"/>
        <v>665</v>
      </c>
      <c r="B666" s="35" t="str">
        <f>HYPERLINK("https://patents.google.com/patent/CN223059080U", "CN223059080U")</f>
        <v>CN223059080U</v>
      </c>
      <c r="C666" s="31" t="s">
        <v>2462</v>
      </c>
      <c r="D666" s="31" t="s">
        <v>72</v>
      </c>
      <c r="E666" s="31" t="s">
        <v>12</v>
      </c>
      <c r="F666" s="31" t="s">
        <v>2383</v>
      </c>
      <c r="G666" s="31" t="s">
        <v>2463</v>
      </c>
      <c r="H666" s="31" t="s">
        <v>2464</v>
      </c>
      <c r="I666" s="31" t="s">
        <v>1804</v>
      </c>
      <c r="J666" s="31">
        <v>2025</v>
      </c>
      <c r="K666" s="41" t="s">
        <v>31</v>
      </c>
    </row>
    <row r="667" spans="1:11" ht="214.8" customHeight="1">
      <c r="A667" s="1">
        <f t="shared" si="10"/>
        <v>666</v>
      </c>
      <c r="B667" s="35" t="str">
        <f>HYPERLINK("https://patents.google.com/patent/US20250171109A1", "US20250171109A1")</f>
        <v>US20250171109A1</v>
      </c>
      <c r="C667" s="31" t="s">
        <v>2465</v>
      </c>
      <c r="D667" s="31" t="s">
        <v>9</v>
      </c>
      <c r="E667" s="31" t="s">
        <v>12</v>
      </c>
      <c r="F667" s="31" t="s">
        <v>1393</v>
      </c>
      <c r="G667" s="31" t="s">
        <v>2466</v>
      </c>
      <c r="H667" s="31" t="s">
        <v>2467</v>
      </c>
      <c r="I667" s="31" t="s">
        <v>1804</v>
      </c>
      <c r="J667" s="31">
        <v>2025</v>
      </c>
      <c r="K667" s="41" t="s">
        <v>31</v>
      </c>
    </row>
    <row r="668" spans="1:11" ht="253.8" customHeight="1">
      <c r="A668" s="1">
        <f t="shared" si="10"/>
        <v>667</v>
      </c>
      <c r="B668" s="94" t="str">
        <f>HYPERLINK("https://patents.google.com/patent/CA2417314C/en", "CA2417314C")</f>
        <v>CA2417314C</v>
      </c>
      <c r="C668" s="91" t="s">
        <v>2513</v>
      </c>
      <c r="D668" s="91" t="s">
        <v>206</v>
      </c>
      <c r="E668" s="91" t="s">
        <v>12</v>
      </c>
      <c r="F668" s="91" t="s">
        <v>14</v>
      </c>
      <c r="G668" s="91" t="s">
        <v>2514</v>
      </c>
      <c r="H668" s="91" t="s">
        <v>2515</v>
      </c>
      <c r="I668" s="91" t="s">
        <v>523</v>
      </c>
      <c r="J668" s="92">
        <v>2006</v>
      </c>
      <c r="K668" s="93" t="s">
        <v>31</v>
      </c>
    </row>
    <row r="669" spans="1:11" ht="213.6" customHeight="1">
      <c r="A669" s="1">
        <f t="shared" si="10"/>
        <v>668</v>
      </c>
      <c r="B669" s="35" t="str">
        <f>HYPERLINK("https://patents.google.com/patent/RU233648U1", "RU233648U1")</f>
        <v>RU233648U1</v>
      </c>
      <c r="C669" s="31" t="s">
        <v>652</v>
      </c>
      <c r="D669" s="31" t="s">
        <v>145</v>
      </c>
      <c r="E669" s="31" t="s">
        <v>12</v>
      </c>
      <c r="F669" s="31" t="s">
        <v>1078</v>
      </c>
      <c r="G669" s="31" t="s">
        <v>2468</v>
      </c>
      <c r="H669" s="31" t="s">
        <v>2469</v>
      </c>
      <c r="I669" s="31" t="s">
        <v>1804</v>
      </c>
      <c r="J669" s="31">
        <v>2025</v>
      </c>
      <c r="K669" s="41" t="s">
        <v>31</v>
      </c>
    </row>
    <row r="670" spans="1:11" ht="205.8" customHeight="1">
      <c r="A670" s="1">
        <f t="shared" si="10"/>
        <v>669</v>
      </c>
      <c r="B670" s="35" t="str">
        <f>HYPERLINK("https://patents.google.com/patent/US20250153789A1", "US20250153789A1")</f>
        <v>US20250153789A1</v>
      </c>
      <c r="C670" s="31" t="s">
        <v>2470</v>
      </c>
      <c r="D670" s="31" t="s">
        <v>9</v>
      </c>
      <c r="E670" s="31" t="s">
        <v>12</v>
      </c>
      <c r="F670" s="31" t="s">
        <v>1078</v>
      </c>
      <c r="G670" s="31" t="s">
        <v>2471</v>
      </c>
      <c r="H670" s="31" t="s">
        <v>2472</v>
      </c>
      <c r="I670" s="31" t="s">
        <v>1804</v>
      </c>
      <c r="J670" s="31">
        <v>2025</v>
      </c>
      <c r="K670" s="41" t="s">
        <v>31</v>
      </c>
    </row>
    <row r="671" spans="1:11" ht="217.8" customHeight="1">
      <c r="A671" s="1">
        <f t="shared" si="10"/>
        <v>670</v>
      </c>
      <c r="B671" s="35" t="str">
        <f>HYPERLINK("https://patents.google.com/patent/RU233646U1", "RU233646U1")</f>
        <v>RU233646U1</v>
      </c>
      <c r="C671" s="31" t="s">
        <v>652</v>
      </c>
      <c r="D671" s="31" t="s">
        <v>145</v>
      </c>
      <c r="E671" s="31" t="s">
        <v>12</v>
      </c>
      <c r="F671" s="31" t="s">
        <v>2473</v>
      </c>
      <c r="G671" s="31" t="s">
        <v>2474</v>
      </c>
      <c r="H671" s="31" t="s">
        <v>2475</v>
      </c>
      <c r="I671" s="31" t="s">
        <v>1804</v>
      </c>
      <c r="J671" s="31">
        <v>2025</v>
      </c>
      <c r="K671" s="41" t="s">
        <v>31</v>
      </c>
    </row>
    <row r="672" spans="1:11" ht="217.2" customHeight="1">
      <c r="A672" s="1">
        <f t="shared" si="10"/>
        <v>671</v>
      </c>
      <c r="B672" s="35" t="str">
        <f>HYPERLINK("https://patents.google.com/patent/US20250083770A1", "US20250083770A1")</f>
        <v>US20250083770A1</v>
      </c>
      <c r="C672" s="31" t="s">
        <v>2476</v>
      </c>
      <c r="D672" s="31" t="s">
        <v>9</v>
      </c>
      <c r="E672" s="31" t="s">
        <v>12</v>
      </c>
      <c r="F672" s="31" t="s">
        <v>2477</v>
      </c>
      <c r="G672" s="31" t="s">
        <v>2478</v>
      </c>
      <c r="H672" s="31" t="s">
        <v>2479</v>
      </c>
      <c r="I672" s="31" t="s">
        <v>1804</v>
      </c>
      <c r="J672" s="31">
        <v>2025</v>
      </c>
      <c r="K672" s="41" t="s">
        <v>31</v>
      </c>
    </row>
    <row r="673" spans="1:11" ht="217.8" customHeight="1">
      <c r="A673" s="1">
        <f t="shared" si="10"/>
        <v>672</v>
      </c>
      <c r="B673" s="35" t="str">
        <f>HYPERLINK("https://patents.google.com/patent/US20250033729A1", "US20250033729A1")</f>
        <v>US20250033729A1</v>
      </c>
      <c r="C673" s="31" t="s">
        <v>2480</v>
      </c>
      <c r="D673" s="31" t="s">
        <v>9</v>
      </c>
      <c r="E673" s="31" t="s">
        <v>12</v>
      </c>
      <c r="F673" s="31" t="s">
        <v>2389</v>
      </c>
      <c r="G673" s="31" t="s">
        <v>2481</v>
      </c>
      <c r="H673" s="31" t="s">
        <v>2482</v>
      </c>
      <c r="I673" s="31" t="s">
        <v>1804</v>
      </c>
      <c r="J673" s="31">
        <v>2025</v>
      </c>
      <c r="K673" s="41" t="s">
        <v>32</v>
      </c>
    </row>
    <row r="674" spans="1:11" ht="211.8" customHeight="1">
      <c r="A674" s="1">
        <f t="shared" si="10"/>
        <v>673</v>
      </c>
      <c r="B674" s="35" t="str">
        <f>HYPERLINK("https://patents.google.com/patent/US20250019036A1", "US20250019036A1")</f>
        <v>US20250019036A1</v>
      </c>
      <c r="C674" s="31" t="s">
        <v>2483</v>
      </c>
      <c r="D674" s="31" t="s">
        <v>9</v>
      </c>
      <c r="E674" s="31" t="s">
        <v>12</v>
      </c>
      <c r="F674" s="31" t="s">
        <v>2484</v>
      </c>
      <c r="G674" s="31" t="s">
        <v>2485</v>
      </c>
      <c r="H674" s="31" t="s">
        <v>2486</v>
      </c>
      <c r="I674" s="31" t="s">
        <v>1804</v>
      </c>
      <c r="J674" s="31">
        <v>2025</v>
      </c>
      <c r="K674" s="41" t="s">
        <v>31</v>
      </c>
    </row>
    <row r="675" spans="1:11" ht="214.8" customHeight="1">
      <c r="A675" s="1">
        <f t="shared" si="10"/>
        <v>674</v>
      </c>
      <c r="B675" s="35" t="str">
        <f>HYPERLINK("https://patents.google.com/patent/US20250360975A1", "US20250360975A1")</f>
        <v>US20250360975A1</v>
      </c>
      <c r="C675" s="31" t="s">
        <v>2487</v>
      </c>
      <c r="D675" s="31" t="s">
        <v>9</v>
      </c>
      <c r="E675" s="31" t="s">
        <v>12</v>
      </c>
      <c r="F675" s="31" t="s">
        <v>1078</v>
      </c>
      <c r="G675" s="31" t="s">
        <v>2488</v>
      </c>
      <c r="H675" s="31" t="s">
        <v>2489</v>
      </c>
      <c r="I675" s="31" t="s">
        <v>1804</v>
      </c>
      <c r="J675" s="31">
        <v>2025</v>
      </c>
      <c r="K675" s="41" t="s">
        <v>31</v>
      </c>
    </row>
    <row r="676" spans="1:11" ht="268.8" customHeight="1">
      <c r="A676" s="1">
        <f t="shared" si="10"/>
        <v>675</v>
      </c>
      <c r="B676" s="94" t="str">
        <f>HYPERLINK("https://patents.google.com/patent/CA2412076A1/en", "CA2412076A1")</f>
        <v>CA2412076A1</v>
      </c>
      <c r="C676" s="91" t="s">
        <v>2516</v>
      </c>
      <c r="D676" s="91" t="s">
        <v>206</v>
      </c>
      <c r="E676" s="91" t="s">
        <v>12</v>
      </c>
      <c r="F676" s="91" t="s">
        <v>14</v>
      </c>
      <c r="G676" s="91" t="s">
        <v>2517</v>
      </c>
      <c r="H676" s="91" t="s">
        <v>2518</v>
      </c>
      <c r="I676" s="91" t="s">
        <v>523</v>
      </c>
      <c r="J676" s="92">
        <v>2004</v>
      </c>
      <c r="K676" s="93" t="s">
        <v>31</v>
      </c>
    </row>
    <row r="677" spans="1:11" ht="235.2" customHeight="1">
      <c r="A677" s="1">
        <f t="shared" si="10"/>
        <v>676</v>
      </c>
      <c r="B677" s="35" t="str">
        <f>HYPERLINK("https://patents.google.com/patent/US12552215B2", "US12552215B2")</f>
        <v>US12552215B2</v>
      </c>
      <c r="C677" s="31" t="s">
        <v>2490</v>
      </c>
      <c r="D677" s="31" t="s">
        <v>9</v>
      </c>
      <c r="E677" s="31" t="s">
        <v>12</v>
      </c>
      <c r="F677" s="31" t="s">
        <v>1078</v>
      </c>
      <c r="G677" s="31" t="s">
        <v>2491</v>
      </c>
      <c r="H677" s="31" t="s">
        <v>2492</v>
      </c>
      <c r="I677" s="31" t="s">
        <v>1804</v>
      </c>
      <c r="J677" s="31">
        <v>2026</v>
      </c>
      <c r="K677" s="41" t="s">
        <v>31</v>
      </c>
    </row>
    <row r="678" spans="1:11" ht="228" customHeight="1">
      <c r="A678" s="1">
        <f t="shared" si="10"/>
        <v>677</v>
      </c>
      <c r="B678" s="94" t="str">
        <f>HYPERLINK("https://patents.google.com/patent/RU46454U1/en", "RU46454U1")</f>
        <v>RU46454U1</v>
      </c>
      <c r="C678" s="91" t="s">
        <v>2519</v>
      </c>
      <c r="D678" s="91" t="s">
        <v>145</v>
      </c>
      <c r="E678" s="91" t="s">
        <v>12</v>
      </c>
      <c r="F678" s="91" t="s">
        <v>2062</v>
      </c>
      <c r="G678" s="91" t="s">
        <v>2520</v>
      </c>
      <c r="H678" s="91" t="s">
        <v>2521</v>
      </c>
      <c r="I678" s="91" t="s">
        <v>523</v>
      </c>
      <c r="J678" s="92">
        <v>2005</v>
      </c>
      <c r="K678" s="93" t="s">
        <v>31</v>
      </c>
    </row>
    <row r="679" spans="1:11" ht="214.2" customHeight="1">
      <c r="A679" s="1">
        <f t="shared" si="10"/>
        <v>678</v>
      </c>
      <c r="B679" s="35" t="str">
        <f>HYPERLINK("https://patents.google.com/patent/US12522320B2", "US12522320B2")</f>
        <v>US12522320B2</v>
      </c>
      <c r="C679" s="31" t="s">
        <v>2461</v>
      </c>
      <c r="D679" s="31" t="s">
        <v>9</v>
      </c>
      <c r="E679" s="31" t="s">
        <v>12</v>
      </c>
      <c r="F679" s="31" t="s">
        <v>1393</v>
      </c>
      <c r="G679" s="31" t="s">
        <v>2493</v>
      </c>
      <c r="H679" s="31" t="s">
        <v>2494</v>
      </c>
      <c r="I679" s="31" t="s">
        <v>1804</v>
      </c>
      <c r="J679" s="31">
        <v>2026</v>
      </c>
      <c r="K679" s="41" t="s">
        <v>31</v>
      </c>
    </row>
    <row r="680" spans="1:11" ht="249" customHeight="1">
      <c r="A680" s="1">
        <f t="shared" si="10"/>
        <v>679</v>
      </c>
      <c r="B680" s="94" t="str">
        <f>HYPERLINK("https://patents.google.com/patent/US20020038940A1/en", "US20020038940A1")</f>
        <v>US20020038940A1</v>
      </c>
      <c r="C680" s="91" t="s">
        <v>2522</v>
      </c>
      <c r="D680" s="91" t="s">
        <v>9</v>
      </c>
      <c r="E680" s="91" t="s">
        <v>12</v>
      </c>
      <c r="F680" s="91" t="s">
        <v>1904</v>
      </c>
      <c r="G680" s="91" t="s">
        <v>2523</v>
      </c>
      <c r="H680" s="91" t="s">
        <v>2524</v>
      </c>
      <c r="I680" s="91" t="s">
        <v>523</v>
      </c>
      <c r="J680" s="92">
        <v>2002</v>
      </c>
      <c r="K680" s="93" t="s">
        <v>31</v>
      </c>
    </row>
  </sheetData>
  <autoFilter ref="A1:K680" xr:uid="{00000000-0001-0000-0000-000000000000}"/>
  <phoneticPr fontId="3" type="noConversion"/>
  <hyperlinks>
    <hyperlink ref="B2" r:id="rId1" xr:uid="{04B5ADA7-E29D-4E6A-AA98-078DF4891DE2}"/>
    <hyperlink ref="B3" r:id="rId2" xr:uid="{2BEDF9CB-3467-4B64-AC20-C194ACE58E87}"/>
    <hyperlink ref="B4" r:id="rId3" xr:uid="{830988F9-1BE0-42D7-ADDE-F05141F6B36C}"/>
    <hyperlink ref="B5" r:id="rId4" xr:uid="{F1713FE0-88AD-4D30-932E-959450A752FE}"/>
    <hyperlink ref="B6" r:id="rId5" xr:uid="{108C8952-AA34-4C05-8916-B7708848ECB1}"/>
    <hyperlink ref="B7" r:id="rId6" xr:uid="{0366137A-DB52-4C8E-9711-F56D8ABC19F5}"/>
    <hyperlink ref="B8" r:id="rId7" xr:uid="{B0A7BBC2-7230-41DE-B083-B31840D9B935}"/>
    <hyperlink ref="B9" r:id="rId8" xr:uid="{75B7E3E9-BCE8-46FE-AB50-4C188291BE03}"/>
    <hyperlink ref="B10" r:id="rId9" xr:uid="{CFEF6C6E-93A6-4D81-AF26-34870563CE69}"/>
    <hyperlink ref="B11" r:id="rId10" xr:uid="{E6F9FA6F-A882-4042-80AC-58E1F97CE896}"/>
    <hyperlink ref="B12" r:id="rId11" xr:uid="{871F9A82-24C3-4588-A5E9-AC3C2DD9A6DB}"/>
    <hyperlink ref="B13" r:id="rId12" xr:uid="{EB121AB1-2CE3-4756-BBB3-32170D233CFB}"/>
    <hyperlink ref="B14" r:id="rId13" xr:uid="{8E6C8158-4CD5-4873-AE7D-99E31ABE9B4F}"/>
    <hyperlink ref="B15" r:id="rId14" xr:uid="{0808F672-EE14-4196-82E6-A1272ED91F00}"/>
    <hyperlink ref="B16" r:id="rId15" xr:uid="{286EF38F-A67F-4E0F-8736-41E141FFFA5F}"/>
    <hyperlink ref="B17" r:id="rId16" xr:uid="{70E0FBD3-0665-4B7A-9476-3549189E607E}"/>
    <hyperlink ref="B18" r:id="rId17" xr:uid="{CA1F2C7A-87D7-4111-B07D-19E4A9B5D647}"/>
    <hyperlink ref="B19" r:id="rId18" xr:uid="{61C0183D-5129-41A7-A389-A755ECB86CED}"/>
    <hyperlink ref="B20" r:id="rId19" xr:uid="{9922061D-B0BA-4C30-83DB-96C7963FB5B9}"/>
    <hyperlink ref="B21" r:id="rId20" xr:uid="{D1BA60F0-618D-46E7-8231-D31CCBB1A5B7}"/>
    <hyperlink ref="B22" r:id="rId21" xr:uid="{F642EF0A-BBD5-4C9F-982F-733DEF4BA262}"/>
    <hyperlink ref="B23" r:id="rId22" xr:uid="{A24A09F1-910E-48E3-A4BA-8852B1369426}"/>
    <hyperlink ref="B24" r:id="rId23" xr:uid="{9F5989BE-D753-4389-8615-78E066BCA179}"/>
    <hyperlink ref="B25" r:id="rId24" xr:uid="{7605045D-BB49-4290-A1B4-DAE527400BAD}"/>
    <hyperlink ref="B26" r:id="rId25" xr:uid="{3ED326EB-DD66-4310-BC1B-F54250AF090C}"/>
    <hyperlink ref="B27" r:id="rId26" xr:uid="{CFD0392E-8997-4E7C-B8B7-1676B4FECC55}"/>
    <hyperlink ref="B29" r:id="rId27" xr:uid="{151B0CBE-C6AD-4FB0-816B-E878CA6D5709}"/>
    <hyperlink ref="B28" r:id="rId28" xr:uid="{1CFC0A37-58CA-4A73-8332-E2A0AA2ADB47}"/>
    <hyperlink ref="B30" r:id="rId29" xr:uid="{10AE108D-A334-40C6-993A-66CC182B2601}"/>
    <hyperlink ref="B31" r:id="rId30" xr:uid="{6C3BB3D2-9928-4002-A055-A891F8EF77DB}"/>
    <hyperlink ref="B32" r:id="rId31" xr:uid="{2BB9A23B-E21B-4081-B8A8-4342B2825B31}"/>
    <hyperlink ref="B33" r:id="rId32" xr:uid="{5075CF1E-BA75-4AEC-B1FB-0F68AA5DF1EE}"/>
    <hyperlink ref="B34" r:id="rId33" xr:uid="{77B256B4-055B-4E8D-9426-C0A7350467D5}"/>
    <hyperlink ref="B35" r:id="rId34" xr:uid="{1F6405E7-A9D3-4B06-998B-FA5DF2816354}"/>
    <hyperlink ref="B36" r:id="rId35" xr:uid="{D3A52F3E-0BC8-4324-B485-7FC1B6A395A3}"/>
    <hyperlink ref="B37" r:id="rId36" xr:uid="{C60A1FBF-B5CC-4F74-9295-D65DCB32A0E0}"/>
    <hyperlink ref="B38" r:id="rId37" xr:uid="{6AAC939E-C9B4-429B-A5E1-D0A9248506D0}"/>
    <hyperlink ref="B39" r:id="rId38" xr:uid="{E56BB2A0-D73C-4204-86D8-8DC1BE285C18}"/>
    <hyperlink ref="B40" r:id="rId39" xr:uid="{9D5ECD50-75ED-4F80-B385-7679B61BA1C4}"/>
    <hyperlink ref="B41" r:id="rId40" xr:uid="{D24EDF05-8B1D-4939-BEAF-F3C088F29FCC}"/>
    <hyperlink ref="B42" r:id="rId41" xr:uid="{2CE6DDF2-99DE-457A-ACA6-5967A32F5694}"/>
    <hyperlink ref="B43" r:id="rId42" xr:uid="{70B1EBBB-D84D-473D-982D-0359872B0DCD}"/>
    <hyperlink ref="B44" r:id="rId43" xr:uid="{073DA96F-5B8E-48D0-9D01-7B1A0F351800}"/>
    <hyperlink ref="B45" r:id="rId44" xr:uid="{90A98325-E09D-40A5-8732-FD8EE358E98F}"/>
    <hyperlink ref="B46" r:id="rId45" xr:uid="{2E4F6F0F-50CB-4E9F-B4D2-BBB835A7335D}"/>
    <hyperlink ref="B47" r:id="rId46" xr:uid="{5A6E7AF7-F0DA-487B-9395-8F67E9C2902B}"/>
    <hyperlink ref="B48" r:id="rId47" xr:uid="{B05F232A-3FFC-41EF-8D53-3137197E9BBC}"/>
    <hyperlink ref="B50" r:id="rId48" xr:uid="{ADA97325-57FC-4B35-AF13-A76CB0697E1A}"/>
    <hyperlink ref="B49" r:id="rId49" xr:uid="{AD567D46-B7EB-4A56-A87E-E54FBA088E5F}"/>
    <hyperlink ref="B51" r:id="rId50" xr:uid="{13CE4516-BC7F-4273-BE32-ED2984D65123}"/>
    <hyperlink ref="B52" r:id="rId51" xr:uid="{2CFD81A5-DF05-4A17-810E-2D97FA76C87F}"/>
    <hyperlink ref="B53" r:id="rId52" xr:uid="{6BFB681F-656F-42B7-B0E5-62D8FB105F6B}"/>
    <hyperlink ref="B54" r:id="rId53" xr:uid="{BC678AFE-6E26-42ED-8A1E-C33EDF7A0B95}"/>
    <hyperlink ref="B55" r:id="rId54" xr:uid="{E32EC551-7366-4B5D-B23E-6C74E3D63D77}"/>
    <hyperlink ref="B56" r:id="rId55" xr:uid="{49F847DA-F6F0-41D0-83FD-5835EE21608C}"/>
    <hyperlink ref="B57" r:id="rId56" xr:uid="{B60CFFA9-DF4B-490F-95BC-9E702CF54E41}"/>
    <hyperlink ref="B58" r:id="rId57" xr:uid="{68F053C0-E6B1-44C9-9D6D-F59E0CA501EA}"/>
    <hyperlink ref="B59" r:id="rId58" xr:uid="{B7B902FF-604F-4539-B2EF-C8FDB181C867}"/>
    <hyperlink ref="B60" r:id="rId59" xr:uid="{5AA173DD-FFC2-4B58-89F3-6B8BBC6C2966}"/>
    <hyperlink ref="B61" r:id="rId60" xr:uid="{3A7085B7-0B55-4B52-822B-DB8949D59022}"/>
    <hyperlink ref="B62" r:id="rId61" xr:uid="{31DC2BDE-1A67-4E8E-A49A-5CF49B2DF3C1}"/>
    <hyperlink ref="B63" r:id="rId62" xr:uid="{6448D4CB-60AB-4795-9D63-26AF46B67380}"/>
    <hyperlink ref="B64" r:id="rId63" xr:uid="{11796B47-6318-4FF3-B785-133D80801767}"/>
    <hyperlink ref="B65" r:id="rId64" xr:uid="{2FE4834F-17ED-4F3D-98AD-8E854FEED95F}"/>
    <hyperlink ref="B66" r:id="rId65" xr:uid="{3CE64085-4955-40CA-978C-E991BAE9BBD5}"/>
    <hyperlink ref="B67" r:id="rId66" xr:uid="{CE040934-60F1-46B7-9B73-0358815B240D}"/>
    <hyperlink ref="B68" r:id="rId67" xr:uid="{3E53555A-F55B-4BAE-BE4B-28D935E29F50}"/>
    <hyperlink ref="B69" r:id="rId68" xr:uid="{1D567E6D-843E-43A9-88A1-C23F0C43F4AF}"/>
    <hyperlink ref="B76" r:id="rId69" display="https://patents.google.com/patent/US20240052774A1/en?q=(snowmobile+engine)&amp;oq=snowmobile+engine" xr:uid="{600D7A5F-4B2F-4AD3-B605-B38803F27792}"/>
    <hyperlink ref="B96" r:id="rId70" xr:uid="{16E2FE8E-C6C7-4FE9-8251-6CFFF7828667}"/>
    <hyperlink ref="B104" r:id="rId71" xr:uid="{BBDFEF6C-4CFA-4A2E-B625-EC6D89D2F7E6}"/>
    <hyperlink ref="B102" r:id="rId72" xr:uid="{C63B32D6-3F5D-4642-BC89-591B15C4FF81}"/>
    <hyperlink ref="B99" r:id="rId73" xr:uid="{6E491C74-4236-4812-864D-ECEA92340F9B}"/>
    <hyperlink ref="B70" r:id="rId74" xr:uid="{11BC8552-B588-4254-8D00-EF349EBA5B8B}"/>
    <hyperlink ref="B73" r:id="rId75" xr:uid="{172831DD-DD5F-46C7-AC6D-D4C72D0CFF8F}"/>
    <hyperlink ref="B75" r:id="rId76" xr:uid="{F31F7696-73A2-4298-81F2-3ECF34D1E64E}"/>
    <hyperlink ref="B78" r:id="rId77" xr:uid="{4B3D904F-BDD7-463F-A9E9-3F44B2A9D5CA}"/>
    <hyperlink ref="B79" r:id="rId78" xr:uid="{115CCFC9-2A3A-41D2-9DF4-BC5EC016109A}"/>
    <hyperlink ref="B81" r:id="rId79" xr:uid="{B0B00B3C-E58D-4B0F-BA94-F1FB5CC3F0E8}"/>
    <hyperlink ref="B83" r:id="rId80" xr:uid="{29BEF165-B683-4756-9268-1B019FB1DF30}"/>
    <hyperlink ref="B84" r:id="rId81" xr:uid="{26529D6E-E097-4FB0-8AC0-342555850B07}"/>
    <hyperlink ref="B85" r:id="rId82" xr:uid="{A9465CFA-97D1-4462-8E14-F2969FFFBD2F}"/>
    <hyperlink ref="B86" r:id="rId83" xr:uid="{C00B0618-2C3D-4AA3-8171-A9E9C61052AE}"/>
    <hyperlink ref="B87" r:id="rId84" xr:uid="{C61E0421-8ECE-492D-8AC2-80A0EC6C76F9}"/>
    <hyperlink ref="B92" r:id="rId85" xr:uid="{D4B07235-7A6C-4A9C-86D9-C07E8A974CF1}"/>
    <hyperlink ref="B95" r:id="rId86" xr:uid="{505B7B73-FA32-46F0-9051-B76FB4F8FA53}"/>
    <hyperlink ref="B90" r:id="rId87" xr:uid="{5AD1B5FC-D69A-435C-8107-FF5A350358C8}"/>
    <hyperlink ref="B82" r:id="rId88" xr:uid="{248E3686-CD94-43F1-919C-B3408AE28594}"/>
    <hyperlink ref="B93" r:id="rId89" xr:uid="{4273569F-8F8A-4EB9-BF56-27E91DA6224F}"/>
    <hyperlink ref="B74" r:id="rId90" xr:uid="{04AF681A-7695-4C1E-96DE-B5A3B5192F77}"/>
    <hyperlink ref="B107" r:id="rId91" xr:uid="{F42CACBF-EE5D-4863-AEA1-3A7A92E157D4}"/>
    <hyperlink ref="B71" r:id="rId92" xr:uid="{7AD776CA-7039-4A41-A3B6-352D65880FBD}"/>
    <hyperlink ref="B106" r:id="rId93" xr:uid="{14399D47-0E47-4FDD-9877-E860637CD9DD}"/>
    <hyperlink ref="B105" r:id="rId94" xr:uid="{FF464EC0-B47C-4084-B138-F75644AC1F07}"/>
    <hyperlink ref="B72" r:id="rId95" xr:uid="{56DAD3EF-E422-49C0-815D-4B564E67C0C2}"/>
    <hyperlink ref="B98" r:id="rId96" xr:uid="{DC00624B-6A4B-4E4D-92C5-352C8F275B3D}"/>
    <hyperlink ref="B103" r:id="rId97" xr:uid="{CE12E53C-C5C0-4607-88B1-33BCD41EE4E9}"/>
    <hyperlink ref="B91" r:id="rId98" xr:uid="{4179541A-4995-45DA-8D1D-922D95A3B37D}"/>
    <hyperlink ref="B80" r:id="rId99" xr:uid="{1EAA8A23-35A5-4555-A369-EC96FCC40C64}"/>
    <hyperlink ref="B77" r:id="rId100" xr:uid="{E0E0C8F0-586F-4673-98EC-A1319A91E30C}"/>
    <hyperlink ref="B97" r:id="rId101" xr:uid="{4BFD8CFA-4508-4D64-9145-35D5CCCF64D2}"/>
    <hyperlink ref="B100" r:id="rId102" xr:uid="{6A3EA625-CE56-4961-8CEE-BF019FFBC97F}"/>
    <hyperlink ref="B94" r:id="rId103" xr:uid="{8A54BC54-C19F-4A65-AF24-1428DCF93BD4}"/>
    <hyperlink ref="B101" r:id="rId104" xr:uid="{15BF9FA8-8759-447C-9202-D3B55A243361}"/>
    <hyperlink ref="B108" r:id="rId105" display="https://patentimages.storage.googleapis.com/2a/ff/57/ca409b0fe4c2a4/US7975794.pdf" xr:uid="{D00E0BC7-4571-42F9-AA71-C454EA77241C}"/>
    <hyperlink ref="B109" r:id="rId106" display="https://patentimages.storage.googleapis.com/0e/52/91/e6050d15986cb9/US20080036168A1.pdf" xr:uid="{83218113-0CD5-4FA2-8D08-5A06C2110525}"/>
    <hyperlink ref="B110" r:id="rId107" display="https://patentimages.storage.googleapis.com/e2/ae/49/61f8c3470fdcb3/US7533750.pdf" xr:uid="{71C31A71-ADE5-4D72-A298-9BF26EE5915E}"/>
    <hyperlink ref="B111" r:id="rId108" display="https://patentimages.storage.googleapis.com/b1/38/90/054ad2466870ed/US6715575.pdf" xr:uid="{09FB7AAD-C1EC-4EF3-AF94-966310F86CF6}"/>
    <hyperlink ref="B112" r:id="rId109" display="https://patentimages.storage.googleapis.com/69/32/45/b2122c227f247f/US9688353.pdf" xr:uid="{A98F6F2B-DA34-454F-96D7-0E93AFB8F7FB}"/>
    <hyperlink ref="B113" r:id="rId110" display="https://patentimages.storage.googleapis.com/45/60/85/259ac35fe0cec3/US8151923.pdf" xr:uid="{87358D99-91A6-46CD-90D9-4CF474D65AF6}"/>
    <hyperlink ref="B114" r:id="rId111" display="https://patentimages.storage.googleapis.com/a5/ac/e7/4170d2ad3f39ae/US7374188.pdf" xr:uid="{5D25EF87-9B4B-4B07-B888-990B5E520CD5}"/>
    <hyperlink ref="B115" r:id="rId112" display="https://patentimages.storage.googleapis.com/d9/9a/36/cd96822dd27687/US20170334488A1.pdf" xr:uid="{09797387-56B2-4D1A-B22B-CC266C4669DA}"/>
    <hyperlink ref="B116" r:id="rId113" display="https://patentimages.storage.googleapis.com/4d/23/e2/735c7a21de1215/US20240034435A1.pdf" xr:uid="{2FF8BA2C-80E2-4855-97E6-18B87A191862}"/>
    <hyperlink ref="B117" r:id="rId114" display="https://patentimages.storage.googleapis.com/13/0c/ab/c0c855d82363fd/US10137965.pdf" xr:uid="{6F8E1BC3-933E-469E-A7E9-E5906ADB5152}"/>
    <hyperlink ref="B118" r:id="rId115" display="https://patentimages.storage.googleapis.com/85/c1/70/687b0f956fedf2/US11097793.pdf" xr:uid="{B701B8A1-D81B-40A9-A495-E5FAB8D44E3F}"/>
    <hyperlink ref="B119" r:id="rId116" display="https://patentimages.storage.googleapis.com/18/cc/30/c8293bb2a9ec90/CA3009002C.pdf" xr:uid="{9DC10996-1612-42DF-8825-857FA5355C6C}"/>
    <hyperlink ref="B120" r:id="rId117" display="https://patentimages.storage.googleapis.com/1b/1f/ab/032c898bd928dd/CN113453979A.pdf" xr:uid="{0D9FEFC8-1A13-4885-82BD-7BB14AA1CF1D}"/>
    <hyperlink ref="B121" r:id="rId118" display="https://patentimages.storage.googleapis.com/dd/29/de/81275bd8db590a/US10232910.pdf" xr:uid="{5700E1CC-4FF0-4CE4-AD1B-B925E60BC84B}"/>
    <hyperlink ref="B122" r:id="rId119" display="https://patentimages.storage.googleapis.com/4b/59/32/15e4c3126aecc0/EP4036436A1.pdf" xr:uid="{0DE28592-8294-4B56-8FC4-1CD56EE9F62A}"/>
    <hyperlink ref="B123" r:id="rId120" display="https://patentimages.storage.googleapis.com/8e/8f/74/25f7f5f712d2db/US10875605.pdf" xr:uid="{403019C2-34FE-4C9E-9ED8-B9D0AD3409E0}"/>
    <hyperlink ref="B124" r:id="rId121" display="https://patentimages.storage.googleapis.com/70/4b/b6/69de85ecca5d86/RU2660092C2.pdf" xr:uid="{B893B87C-6A63-4C02-87B8-81683357A88B}"/>
    <hyperlink ref="B125" r:id="rId122" display="https://patentimages.storage.googleapis.com/05/e5/5f/5c8cdc5cbec2c8/US10865700.pdf" xr:uid="{B4501176-572B-4EC1-A19F-747ACA2C8301}"/>
    <hyperlink ref="B126" r:id="rId123" display="https://patentimages.storage.googleapis.com/58/c8/3d/ded483577670c6/US8037961.pdf" xr:uid="{C05172EB-3AB1-441D-B3F1-C7B49D508C09}"/>
    <hyperlink ref="B127" r:id="rId124" display="https://patentimages.storage.googleapis.com/00/8f/c7/a62270bde32730/US11472347.pdf" xr:uid="{24AC1AE9-6E3C-479A-A0BC-569A53FD28D2}"/>
    <hyperlink ref="B128" r:id="rId125" display="https://patentimages.storage.googleapis.com/69/e9/04/49abcdd827c97a/EP3875801B1.pdf" xr:uid="{A850F29A-8159-4664-8573-3AC82218F3FB}"/>
    <hyperlink ref="B129" r:id="rId126" display="https://patentimages.storage.googleapis.com/38/57/1b/05a718f7cb5e18/US12151624.pdf" xr:uid="{A218FA26-BD2B-4E96-BD8D-21F773569171}"/>
    <hyperlink ref="B130" r:id="rId127" display="https://patentimages.storage.googleapis.com/c5/34/72/70713c09aa734d/US7255357.pdf" xr:uid="{30109126-6DCE-4CC2-9CF6-8CFCF49232E6}"/>
    <hyperlink ref="B131" r:id="rId128" display="https://patentimages.storage.googleapis.com/19/61/9c/a3aed4def29ffd/US20250136203A1.pdf" xr:uid="{E86E3E78-1D37-4AD4-9A59-9ACFD790D130}"/>
    <hyperlink ref="B132" r:id="rId129" display="https://patentimages.storage.googleapis.com/ef/49/0e/721a8167dd3a10/CA2737173A1.pdf" xr:uid="{A6D4F7F3-28F9-4DF6-BA43-5BF94D1F9432}"/>
    <hyperlink ref="B133" r:id="rId130" display="https://patentimages.storage.googleapis.com/25/96/a3/291bc7fedd6129/US20250058816A1.pdf" xr:uid="{39281E0B-767F-47AC-91A1-FE9824107E97}"/>
    <hyperlink ref="B134" r:id="rId131" display="https://patentimages.storage.googleapis.com/27/9b/f0/5e10e0050738e4/US20250065983A1.pdf" xr:uid="{C502F17B-7DE5-4168-8C0B-220B726249C6}"/>
    <hyperlink ref="B135" r:id="rId132" display="https://patentimages.storage.googleapis.com/5b/92/07/03a2be0a2b449e/US8978794.pdf" xr:uid="{423E11DA-70CD-49BE-8CFC-0B8F34FD6D42}"/>
    <hyperlink ref="B136" r:id="rId133" display="https://patentimages.storage.googleapis.com/4a/27/7d/a3c3c3b1eb51cd/US20220024541A1.pdf" xr:uid="{87E624CD-0B8E-4668-BF54-CA096897578D}"/>
    <hyperlink ref="B137" r:id="rId134" display="https://patentimages.storage.googleapis.com/b8/a4/52/662188876d264e/US8676440.pdf" xr:uid="{7037682A-52BB-4D9E-AEA8-B61195CDC1BD}"/>
    <hyperlink ref="B138" r:id="rId135" display="https://patentimages.storage.googleapis.com/5c/b9/92/15f8e71ded3ad7/US7694768.pdf" xr:uid="{8E28DCF0-4964-4FDE-BA00-C1B9A7DBFE23}"/>
    <hyperlink ref="B139" r:id="rId136" display="https://patentimages.storage.googleapis.com/b5/56/27/c90b168723c58a/RU2672346C2.pdf" xr:uid="{74F5F4EF-B669-4103-A0CF-C007EC05D553}"/>
    <hyperlink ref="B140" r:id="rId137" display="https://patentimages.storage.googleapis.com/16/17/b7/8a0786fb5f2adb/US7891454.pdf" xr:uid="{CC20A8AE-366C-479E-8AF7-327D4D21A6E0}"/>
    <hyperlink ref="B141" r:id="rId138" display="https://patentimages.storage.googleapis.com/83/ad/7b/07e3190570c453/US8820458.pdf" xr:uid="{EFBCD09C-4730-4A20-B417-088CB4D48867}"/>
    <hyperlink ref="B142" r:id="rId139" display="https://patentimages.storage.googleapis.com/11/c1/f1/24790d31acc026/US12208855.pdf" xr:uid="{DFEF13FC-D5F7-46F8-83C2-BB3B9C15189C}"/>
    <hyperlink ref="B143" r:id="rId140" display="https://patentimages.storage.googleapis.com/7d/22/ac/85275cf38460a9/US9145037.pdf" xr:uid="{ED491CA2-9BA9-4E13-A246-CC510394F934}"/>
    <hyperlink ref="B144" r:id="rId141" display="https://patentimages.storage.googleapis.com/63/0a/0f/bed4114e22efa0/US20090294197A1.pdf" xr:uid="{A53AB786-18D8-4C6D-A39D-47EC2B81C537}"/>
    <hyperlink ref="B145" r:id="rId142" display="https://patentimages.storage.googleapis.com/c6/67/d4/d3ee4833b05173/US9346518.pdf" xr:uid="{F81ED508-7C59-4634-8142-EEB667AE7A95}"/>
    <hyperlink ref="B146" r:id="rId143" display="https://patentimages.storage.googleapis.com/40/91/80/373b5c1ce7a714/US11780513.pdf" xr:uid="{F7D2AED7-53FD-459D-A9C7-535F09B5C8B4}"/>
    <hyperlink ref="B147" r:id="rId144" display="https://patentimages.storage.googleapis.com/7d/8b/81/d7887487cf0411/US11235634.pdf" xr:uid="{6652BF8F-E661-435A-AA35-2F5360DA84DB}"/>
    <hyperlink ref="B148" r:id="rId145" display="https://patentimages.storage.googleapis.com/7d/6c/02/3e11e850d2baff/US9751552.pdf" xr:uid="{7D858AE1-7937-461A-9B79-FCC95756B4CE}"/>
    <hyperlink ref="B149" r:id="rId146" display="https://patentimages.storage.googleapis.com/6f/fd/d6/44586c5b5e2ad9/US20170129569A1.pdf" xr:uid="{03826132-AD03-4AA9-B58F-146544D67AA0}"/>
    <hyperlink ref="B150" r:id="rId147" display="https://patentimages.storage.googleapis.com/d5/82/cf/6dd1e117a0eb1f/RU2719265C2.pdf" xr:uid="{3421A7D0-ECAA-4AC3-A640-AA50A5DC5DC5}"/>
    <hyperlink ref="B151" r:id="rId148" display="https://patentimages.storage.googleapis.com/10/f9/f0/cd36ec64307845/US8074759.pdf" xr:uid="{2B48BA1C-DF8B-4F9B-96D7-A603A77C6074}"/>
    <hyperlink ref="B152" r:id="rId149" display="https://patentimages.storage.googleapis.com/53/95/db/6a50b8b0b82ba2/US8453779.pdf" xr:uid="{98DC232B-A5C9-493C-8D1E-12263C8E150D}"/>
    <hyperlink ref="B153" r:id="rId150" display="https://patentimages.storage.googleapis.com/76/81/79/2852fc411b82c7/EP3159249A2.pdf" xr:uid="{354C9ABF-6FF7-42F9-9555-76AE83D12CF5}"/>
    <hyperlink ref="B154" r:id="rId151" display="https://patentimages.storage.googleapis.com/aa/8c/dd/4dc7ca1247206d/US8336660.pdf" xr:uid="{A1DE856D-604A-4DE6-9B82-3438D6BFBFF0}"/>
    <hyperlink ref="B155" r:id="rId152" display="https://patentimages.storage.googleapis.com/9d/93/48/5e0acb77da51a1/US20170057573A1.pdf" xr:uid="{725DAE81-C4E8-4DB6-A295-0EDD90EE4B2F}"/>
    <hyperlink ref="B156" r:id="rId153" display="https://patentimages.storage.googleapis.com/3c/84/e3/8bb916f8492368/US9796437.pdf" xr:uid="{711EF86D-CD46-4E43-8AAD-0043AAE3A300}"/>
    <hyperlink ref="B157" r:id="rId154" display="https://patentimages.storage.googleapis.com/39/75/32/beddef8994fd42/US9944352.pdf" xr:uid="{0D8D1083-FEAC-4C6B-923F-4FFD36261192}"/>
    <hyperlink ref="B158" r:id="rId155" display="https://patentimages.storage.googleapis.com/09/6f/ec/d9343f3d550db4/US11518453B2.pdf" xr:uid="{BD90DE4B-10BD-4DCA-B7C2-578BBE9443C0}"/>
    <hyperlink ref="B159" r:id="rId156" display="https://patentimages.storage.googleapis.com/8b/e4/91/06c2562bd17a71/US9545976.pdf" xr:uid="{B3607E2E-0B1A-46B8-9C43-C4B246AE9F19}"/>
    <hyperlink ref="B160" r:id="rId157" display="https://patentimages.storage.googleapis.com/4c/76/f1/e81d8ec7209eae/US20080185202A1.pdf" xr:uid="{A74F352D-5674-4379-8DDA-AF4D6E40A329}"/>
    <hyperlink ref="B161" r:id="rId158" display="https://patentimages.storage.googleapis.com/9d/3a/5d/0923ad87fca9f7/US11850935.pdf" xr:uid="{C4D72E1B-D929-482A-BB6A-7811313053DE}"/>
    <hyperlink ref="B162" r:id="rId159" display="https://patentimages.storage.googleapis.com/97/91/31/55aa82ede81958/US9327789.pdf" xr:uid="{DC7AC17B-5EFA-46B7-BF44-C84F6103B3DA}"/>
    <hyperlink ref="B163" r:id="rId160" display="https://patentimages.storage.googleapis.com/65/a5/7d/9537589506752e/US9771130.pdf" xr:uid="{D70B028C-82AC-44CB-AEF2-0901D5BC2A7F}"/>
    <hyperlink ref="B164" r:id="rId161" display="https://patentimages.storage.googleapis.com/1b/56/2d/dedc9ec6e882e6/US10598292.pdf" xr:uid="{20EFB887-A9CB-4210-B214-4FC0043EDAD5}"/>
    <hyperlink ref="B165" r:id="rId162" display="https://patentimages.storage.googleapis.com/ef/34/d1/8a49aff94d797f/US8657054.pdf" xr:uid="{495629D6-E3BA-430C-8868-1E87127CADCB}"/>
    <hyperlink ref="B166" r:id="rId163" display="https://patentimages.storage.googleapis.com/4a/3e/c7/5150f0951cccc3/US8479860.pdf" xr:uid="{7777F112-E9DC-4CFB-BE2E-0ED8D50534D2}"/>
    <hyperlink ref="B167" r:id="rId164" display="https://patentimages.storage.googleapis.com/51/7c/a1/ac35c4020d3fc5/US9394014.pdf" xr:uid="{FECEBFFD-6F7E-4A36-9C9A-1A6A193BA279}"/>
    <hyperlink ref="B168" r:id="rId165" display="https://patentimages.storage.googleapis.com/14/0b/76/df22d38e27fcc4/US20110290574A1.pdf" xr:uid="{BE9AE979-1D45-4558-8333-79D97DFAC8FC}"/>
    <hyperlink ref="B169" r:id="rId166" display="https://patentimages.storage.googleapis.com/54/92/7a/109a82d81bc1ca/US8302721.pdf" xr:uid="{23CED978-558A-4857-BFD0-350F3AB3808E}"/>
    <hyperlink ref="B170" r:id="rId167" display="https://patentimages.storage.googleapis.com/8c/c2/23/95ec3fdd1fca97/US10822054.pdf" xr:uid="{3D3021BE-38EA-4508-BD97-2542FA556703}"/>
    <hyperlink ref="B171" r:id="rId168" display="https://patentimages.storage.googleapis.com/36/cf/6b/dd6acd113d5f9c/US11306809.pdf" xr:uid="{959B0A15-E7D9-4671-9627-9BC6624F619E}"/>
    <hyperlink ref="B172" r:id="rId169" display="https://patentimages.storage.googleapis.com/1b/d1/c3/033aa4d9786da6/US7789183.pdf" xr:uid="{36330BC1-106B-4712-A477-F1AE46B126DC}"/>
    <hyperlink ref="B173" r:id="rId170" display="https://patentimages.storage.googleapis.com/a8/3f/c6/370628f905d673/WO2007100751A2.pdf" xr:uid="{3313857C-3462-4D0F-835D-2EEA40C99841}"/>
    <hyperlink ref="B174" r:id="rId171" display="https://patentimages.storage.googleapis.com/8a/f9/d1/49350f483a7328/US20170001689A1.pdf" xr:uid="{329AD06E-D553-4465-9F35-701DF582E458}"/>
    <hyperlink ref="B175" r:id="rId172" display="https://patentimages.storage.googleapis.com/54/62/e5/45d1197ae1b017/US10814935.pdf" xr:uid="{98C2F5CA-5128-480E-8DC5-CC66BB1C005C}"/>
    <hyperlink ref="B176" r:id="rId173" display="https://patentimages.storage.googleapis.com/74/ba/c4/e3880d7c048883/US10377446.pdf" xr:uid="{78FBD065-31F7-4C81-8863-32C84FE03707}"/>
    <hyperlink ref="B177" r:id="rId174" display="https://patentimages.storage.googleapis.com/44/ab/8d/2e8ecec8df1638/US7946371.pdf" xr:uid="{9BEFBA61-3AB2-4FF9-9CEE-046EFB81ED00}"/>
    <hyperlink ref="B178" r:id="rId175" display="https://patentimages.storage.googleapis.com/9f/b3/cf/599f06e02dd49f/US20250042509A1.pdf" xr:uid="{19348981-5B27-4D4A-9989-E3E05F2AB3BC}"/>
    <hyperlink ref="B179" r:id="rId176" display="https://patentimages.storage.googleapis.com/f2/6f/a6/c7d1396cd60be3/US7802646.pdf" xr:uid="{3A4EE89B-FD14-4D9A-8955-BFECE9921587}"/>
    <hyperlink ref="B180" r:id="rId177" display="https://patentimages.storage.googleapis.com/45/3e/76/2f96ebd55aaa79/US9469327.pdf" xr:uid="{79790808-4EDC-449A-A6B3-403B1B7AE207}"/>
    <hyperlink ref="B181" r:id="rId178" display="https://patentimages.storage.googleapis.com/c7/7b/7a/46e001348a51ec/US11524748.pdf" xr:uid="{993E2060-B032-459F-8D68-9C0262BB622F}"/>
    <hyperlink ref="B182" r:id="rId179" display="https://patentimages.storage.googleapis.com/1f/25/ac/6bfcfb7e39367e/US10435059.pdf" xr:uid="{D0056791-22FD-4F72-80EA-B371897052CC}"/>
    <hyperlink ref="B183" r:id="rId180" display="https://patentimages.storage.googleapis.com/19/a8/b9/f6c9ce72b94384/RU117884U1.pdf" xr:uid="{72B0F266-E11D-489A-B29E-AD37E7588B0A}"/>
    <hyperlink ref="B184" r:id="rId181" display="https://patentimages.storage.googleapis.com/da/7f/9a/6e3369ff897751/RU180927U1.pdf" xr:uid="{3D8E0C89-80E6-4CEA-A7AA-47B74165D25A}"/>
    <hyperlink ref="B185" r:id="rId182" display="https://patentimages.storage.googleapis.com/61/53/9a/26a253f41f5a68/CA3237960A1.pdf" xr:uid="{DBAA9E7D-5A37-4D26-BB38-92B84DC67A26}"/>
    <hyperlink ref="B186" r:id="rId183" display="https://patentimages.storage.googleapis.com/24/e8/83/38eae7d34e84fa/RU87682U1.pdf" xr:uid="{62953E19-F6CE-4042-B77E-EA4C0F8FD403}"/>
    <hyperlink ref="B187" r:id="rId184" display="https://patentimages.storage.googleapis.com/de/a5/89/78b26c22200796/US20160244012A1.pdf" xr:uid="{E5B1B2DF-B34F-4E0F-A71C-E152F370BCE5}"/>
    <hyperlink ref="B188" r:id="rId185" display="https://patentimages.storage.googleapis.com/27/73/0d/2b74f4f8ebeba2/US11364960.pdf" xr:uid="{DBF88F8E-9C96-44F1-BE71-B63EADA970B5}"/>
    <hyperlink ref="B189" r:id="rId186" display="https://patentimages.storage.googleapis.com/1c/81/f6/b12a2bf5917690/US20090039610A1.pdf" xr:uid="{641554A8-54DA-40CD-B1DE-EAC7F6C369A0}"/>
    <hyperlink ref="B190" r:id="rId187" display="https://patentimages.storage.googleapis.com/19/7e/4e/ad1cef84176396/US10059362.pdf" xr:uid="{128E5EB8-EB2D-4F79-B0F0-65FAF7733783}"/>
    <hyperlink ref="B191" r:id="rId188" display="https://patentimages.storage.googleapis.com/b4/b5/d3/99a8d1c1f0db71/US11332215.pdf" xr:uid="{6F7A8DF5-803F-46D9-8CCF-004024F94B57}"/>
    <hyperlink ref="B192" r:id="rId189" display="https://patentimages.storage.googleapis.com/c3/da/a1/96ce3da82f3eea/RU83992U1.pdf" xr:uid="{6F576E5B-4905-4208-A181-E0A93B4BFFF7}"/>
    <hyperlink ref="B193" r:id="rId190" display="https://patentimages.storage.googleapis.com/e5/d1/8e/98dfa9c8e792f0/US7530594.pdf" xr:uid="{A0787D05-582E-4509-B827-F97416214DBD}"/>
    <hyperlink ref="B194" r:id="rId191" display="https://patentimages.storage.googleapis.com/88/87/86/0caad5a9cd3d7d/CN105398301B.pdf" xr:uid="{E43C4DB4-759B-448A-87AE-DF85AF07D3A5}"/>
    <hyperlink ref="B195" r:id="rId192" display="https://patentimages.storage.googleapis.com/d7/c2/2e/fa4c039baf8511/US12208854.pdf" xr:uid="{7314BEA5-C0FC-4FA5-B3FF-779CB4166D90}"/>
    <hyperlink ref="B196" r:id="rId193" display="https://patentimages.storage.googleapis.com/1f/75/1d/f734d719277733/US9051027.pdf" xr:uid="{D47F2DF8-A5F8-493B-9090-28E927446A0D}"/>
    <hyperlink ref="B197" r:id="rId194" display="https://patentimages.storage.googleapis.com/e8/13/4e/4a2c4ceaa3bc2b/US10005506.pdf" xr:uid="{1F655E80-ABDC-4CBE-817E-D281F15D3F44}"/>
    <hyperlink ref="B198" r:id="rId195" display="https://patentimages.storage.googleapis.com/2a/ec/7d/a0c7b5f45b18f6/US9701339.pdf" xr:uid="{02DCA217-DA09-42A0-9AD8-0DED430B9DF0}"/>
    <hyperlink ref="B199" r:id="rId196" display="https://patentimages.storage.googleapis.com/9c/50/be/49ac8e86ac9678/US10300989.pdf" xr:uid="{95FC60E2-AB21-4CD9-A212-0CC8B0598EE0}"/>
    <hyperlink ref="B200" r:id="rId197" display="https://patentimages.storage.googleapis.com/4a/d7/fd/a49d09fa56faab/CA2762708A1.pdf" xr:uid="{DD44E8C2-AF57-4E6A-BF3C-3713178C145E}"/>
    <hyperlink ref="B201" r:id="rId198" display="https://patentimages.storage.googleapis.com/41/e0/eb/1428b1174b3083/RU70646U1.pdf" xr:uid="{492B2BE3-624A-4AF5-BECE-69F611BFB775}"/>
    <hyperlink ref="B202" r:id="rId199" display="https://patentimages.storage.googleapis.com/4d/35/be/aeb86b7520ae60/RU2709148C2.pdf" xr:uid="{322CAC77-03BA-42B1-A89C-CD0E1A9477DE}"/>
    <hyperlink ref="B203" r:id="rId200" display="https://patentimages.storage.googleapis.com/f7/3d/9e/c409e1b84d8365/US6631778B2.pdf" xr:uid="{30FE2EB7-20C1-4329-9931-26E0E42B809C}"/>
    <hyperlink ref="B204" r:id="rId201" display="https://patentimages.storage.googleapis.com/87/b5/ff/203546282d9a35/RU191366U1.pdf" xr:uid="{1F004992-FB5A-4FC7-9078-6A2BB7205857}"/>
    <hyperlink ref="B205" r:id="rId202" display="https://patentimages.storage.googleapis.com/2e/42/03/219e56a3abb483/RU2709355C2.pdf" xr:uid="{571591F9-167D-493C-A909-B4CD9D7D9208}"/>
    <hyperlink ref="B206" r:id="rId203" display="https://patentimages.storage.googleapis.com/93/28/e5/46f05bb94f5d44/US20240017793A1.pdf" xr:uid="{A046BF11-6B2C-447E-9B05-E3E3E335C2AF}"/>
    <hyperlink ref="B207" r:id="rId204" display="https://patentimages.storage.googleapis.com/59/8f/d4/39d6c0b58360b9/US9789930.pdf" xr:uid="{968A5E25-1B30-4FCA-BD34-797E64F00063}"/>
    <hyperlink ref="B208" r:id="rId205" display="https://patentimages.storage.googleapis.com/71/59/b6/76b87cd2047b7f/US20090050390A1.pdf" xr:uid="{42AF059F-0BA3-4566-908E-795A4EE67D97}"/>
    <hyperlink ref="B209" r:id="rId206" display="https://patentimages.storage.googleapis.com/f6/70/b7/c4ab98ff972dcc/CN108058741B.pdf" xr:uid="{2EE7EE4A-4562-4124-A1CE-A70DB44B67DA}"/>
    <hyperlink ref="B210" r:id="rId207" display="https://patentimages.storage.googleapis.com/da/11/d8/b861f89f4e3b7b/US9738301.pdf" xr:uid="{90C2B05E-9211-42A3-938F-B4A9425EE12A}"/>
    <hyperlink ref="B211" r:id="rId208" display="https://patentimages.storage.googleapis.com/47/38/88/422972a3d05dc2/US8408560.pdf" xr:uid="{4B36D5A3-B9DB-4044-B072-B8FB3C8D2230}"/>
    <hyperlink ref="B212" r:id="rId209" display="https://patentimages.storage.googleapis.com/1f/f6/91/be983a38384780/US20110089649A1.pdf" xr:uid="{F10FE088-051A-42F4-BE5D-F4AEE6407D78}"/>
    <hyperlink ref="B213" r:id="rId210" display="https://patentimages.storage.googleapis.com/aa/ea/8b/aac049963640b1/US9061732.pdf" xr:uid="{69752E46-1B8E-4C44-BCE4-4A7C636390C4}"/>
    <hyperlink ref="B214" r:id="rId211" display="https://patentimages.storage.googleapis.com/62/59/49/50124fe4a04791/RU110059U1.pdf" xr:uid="{53201880-2884-4FAB-BFB6-C3185297295B}"/>
    <hyperlink ref="B215" r:id="rId212" display="https://patentimages.storage.googleapis.com/23/34/51/222b762dcd9d31/US20220041250A1.pdf" xr:uid="{EF130DA1-5FE6-41C4-9D1F-F4F53B9C79BD}"/>
    <hyperlink ref="B216" r:id="rId213" display="https://patentimages.storage.googleapis.com/d4/cc/4f/8a37a12ec4eaa0/US20240343345A1.pdf" xr:uid="{8913B7AF-994F-4961-A2BB-FEB85C50B33F}"/>
    <hyperlink ref="B217" r:id="rId214" display="https://patentimages.storage.googleapis.com/3b/50/7d/b927a78c992649/US20240124096A1.pdf" xr:uid="{D0787FBF-FCC8-4D77-A320-B273BC35A232}"/>
    <hyperlink ref="B218" r:id="rId215" display="https://patentimages.storage.googleapis.com/39/22/06/39136580d11726/US11415207.pdf" xr:uid="{ABABCA0E-CE46-4785-BD61-EC2C1E9B2AAF}"/>
    <hyperlink ref="B219" r:id="rId216" display="https://patentimages.storage.googleapis.com/2e/22/fe/54471a2c099af4/US20250010945A1.pdf" xr:uid="{9F196B54-8232-40C8-9326-4B42EB1D9D2D}"/>
    <hyperlink ref="B220" r:id="rId217" display="https://patentimages.storage.googleapis.com/38/90/30/3899ce2777bf47/US9022155.pdf" xr:uid="{3C73BA89-8DC9-4E20-8DD5-00D197F29FC6}"/>
    <hyperlink ref="B221" r:id="rId218" display="https://patentimages.storage.googleapis.com/9d/92/2e/db43ed98739319/US9499189.pdf" xr:uid="{9B2175F7-E744-4696-94BB-384F1548D19E}"/>
    <hyperlink ref="B222" r:id="rId219" display="https://patentimages.storage.googleapis.com/81/01/e3/e1471de966e04b/US20110016755A1.pdf" xr:uid="{9C2F3ABE-85FC-4586-BF91-811B62957096}"/>
    <hyperlink ref="B223" r:id="rId220" display="https://patentimages.storage.googleapis.com/f4/83/c2/4b0230356ab20d/US9016420.pdf" xr:uid="{B0705C41-0ADC-47BE-AA6D-85CD82D71AD7}"/>
    <hyperlink ref="B224" r:id="rId221" display="https://patentimages.storage.googleapis.com/8b/dd/29/cf756a7bd0c063/CA2984768A1.pdf" xr:uid="{D0D16D7B-5062-40F4-8B8F-984955CE223C}"/>
    <hyperlink ref="B225" r:id="rId222" display="https://patentimages.storage.googleapis.com/73/97/b3/0a746c55699673/US20060085966A1.pdf" xr:uid="{D6DB1AE3-796D-4DD4-B59A-42D0D4AB6241}"/>
    <hyperlink ref="B226" r:id="rId223" display="https://patentimages.storage.googleapis.com/16/85/48/92e7fa82f2215a/US10597117.pdf" xr:uid="{E937BF9F-AAAF-4951-B354-A6AF7EEE3D2D}"/>
    <hyperlink ref="B227" r:id="rId224" display="https://patentimages.storage.googleapis.com/fd/b6/d2/e40a940d30089e/US7967088.pdf" xr:uid="{88D80EAD-D5BC-485F-8956-37DC88EE244C}"/>
    <hyperlink ref="B228" r:id="rId225" display="https://patentimages.storage.googleapis.com/2d/8b/c5/114c4041507b92/US20240149977A1.pdf" xr:uid="{BC52918E-D08D-410E-BE97-BEA31A5DD672}"/>
    <hyperlink ref="B229" r:id="rId226" display="https://patentimages.storage.googleapis.com/82/0a/1d/31fc4520c48b6c/US10479448.pdf" xr:uid="{C359B0FE-5802-4A5E-A2FF-80FCDFBA9BD4}"/>
    <hyperlink ref="B230" r:id="rId227" display="https://patentimages.storage.googleapis.com/01/f2/69/fdafb6e5c8fd74/US11787509.pdf" xr:uid="{8564A9C5-0C65-4142-83F9-E64333BAAC12}"/>
    <hyperlink ref="B231" r:id="rId228" display="https://patentimages.storage.googleapis.com/38/07/3a/38e5142c8b01c9/US20240116585A1.pdf" xr:uid="{5B2836EA-05A7-4DE1-B36F-3A5B1B007DA7}"/>
    <hyperlink ref="B232" r:id="rId229" display="https://patentimages.storage.googleapis.com/e3/17/94/bf51c1e0cb877c/US7249647.pdf" xr:uid="{69E533C8-23F8-4B5C-BC1B-F3E2CB480A84}"/>
    <hyperlink ref="B233" r:id="rId230" display="https://patentimages.storage.googleapis.com/30/68/b5/06faa6d46d0447/CA2546100C.pdf" xr:uid="{0D4974D6-6EFE-413E-B1B7-F2CA28B7C3E2}"/>
    <hyperlink ref="B234" r:id="rId231" display="https://patentimages.storage.googleapis.com/75/1b/15/c3c7eb489867c0/US9199694.pdf" xr:uid="{30B65F45-EE00-41C9-B291-BEDF3C0D97CB}"/>
    <hyperlink ref="B235" r:id="rId232" display="https://patentimages.storage.googleapis.com/31/ed/7b/5114df342c5665/US10328981.pdf" xr:uid="{0733DE92-7062-4D94-B092-0D7705EDF6D3}"/>
    <hyperlink ref="B236" r:id="rId233" display="https://patentimages.storage.googleapis.com/b1/f4/97/8f0bad1d0896aa/US20190256170A1.pdf" xr:uid="{3E7046E2-D967-4C20-979F-AB19E1336748}"/>
    <hyperlink ref="B237" r:id="rId234" display="https://patentimages.storage.googleapis.com/db/fa/51/6262fc3aff8101/US7905310.pdf" xr:uid="{ABA0539D-13D4-4730-BBAB-5D839F3C7E71}"/>
    <hyperlink ref="B238" r:id="rId235" display="https://patentimages.storage.googleapis.com/cf/da/87/4e55db30112e72/US20150091373A1.pdf" xr:uid="{61F6FAAF-EC43-48DD-82DD-CD64D03BD9CB}"/>
    <hyperlink ref="B239" r:id="rId236" display="https://patentimages.storage.googleapis.com/19/4d/60/43b226250f9581/RU168762U1.pdf" xr:uid="{BFA9972A-8B68-4EDA-B367-BB34F881C69C}"/>
    <hyperlink ref="B240" r:id="rId237" display="https://patentimages.storage.googleapis.com/3b/50/28/ccea2f6ac1b1e2/RU2733027C2.pdf" xr:uid="{CB1BE152-5919-4F1D-B48D-C84B9393DFC6}"/>
    <hyperlink ref="B241" r:id="rId238" display="https://patentimages.storage.googleapis.com/db/33/9b/60c05bb6afd5fb/EP3348863B1.pdf" xr:uid="{F61AD3AA-DDE3-4508-A4A2-31E355CCF338}"/>
    <hyperlink ref="B242" r:id="rId239" display="https://patentimages.storage.googleapis.com/b3/83/46/21b4f113101ca4/EP3272561A1.pdf" xr:uid="{87B87702-8E0A-47B4-BDC6-C39B0A005193}"/>
    <hyperlink ref="B243" r:id="rId240" display="https://patentimages.storage.googleapis.com/d5/56/82/fcc083d47de2d4/US9365232.pdf" xr:uid="{8650DD16-06E6-410D-9D6F-0631DB3BFC8B}"/>
    <hyperlink ref="B244" r:id="rId241" display="https://patentimages.storage.googleapis.com/30/ef/97/879ae8d24d646b/US8056654.pdf" xr:uid="{94E5D297-FFAA-4D58-95B8-9413839DFCEC}"/>
    <hyperlink ref="B245" r:id="rId242" display="https://patentimages.storage.googleapis.com/93/db/d1/f8ddf329503fa2/US20240067303A1.pdf" xr:uid="{097F7C21-5F9B-42C2-92A0-C3458D8A402F}"/>
    <hyperlink ref="B246" r:id="rId243" display="https://patentimages.storage.googleapis.com/e4/15/f9/4e0ef8ee1b41f5/US7226136.pdf" xr:uid="{8FB8843F-D3B8-4DAC-A05D-2847576CA927}"/>
    <hyperlink ref="B247" r:id="rId244" display="https://patentimages.storage.googleapis.com/a8/3f/4e/94d971d3077b03/RU2760049C1.pdf" xr:uid="{9E65911F-861B-4BEF-991F-48273C3B6932}"/>
    <hyperlink ref="B248" r:id="rId245" display="https://patentimages.storage.googleapis.com/1f/9c/1d/d4e331149b896c/RU2691490C1.pdf" xr:uid="{DF5324BE-08B1-4A11-9A51-D9FBE8B24901}"/>
    <hyperlink ref="B249" r:id="rId246" display="https://patentimages.storage.googleapis.com/35/7b/44/0560f9e8f2d570/US6942050.pdf" xr:uid="{52B2373C-DD54-48A2-96F6-7E42287ACAC2}"/>
    <hyperlink ref="B250" r:id="rId247" display="https://patentimages.storage.googleapis.com/38/c0/c4/fff011347bdbcc/US7070012.pdf" xr:uid="{B2C5A642-278D-4E1E-9A55-EB779E7D135D}"/>
    <hyperlink ref="B251" r:id="rId248" display="https://patentimages.storage.googleapis.com/8e/64/a8/1c738884867ee2/US12214844.pdf" xr:uid="{D340159E-E4C4-406D-961B-40E5ED2803D6}"/>
    <hyperlink ref="B252" r:id="rId249" display="https://patentimages.storage.googleapis.com/5c/61/5a/9519f468fc2783/WO2005021293A2.pdf" xr:uid="{60294605-0D69-4C78-AC95-12B03ADD9F78}"/>
    <hyperlink ref="B253" r:id="rId250" display="https://patentimages.storage.googleapis.com/e6/52/5a/05c6387cfbab16/US10800492.pdf" xr:uid="{7B78111C-F0E6-42F9-BA73-CBF2FA33CA8A}"/>
    <hyperlink ref="B254" r:id="rId251" display="https://patentimages.storage.googleapis.com/eb/33/8c/f4cdaa785ac6a4/US20250065982A1.pdf" xr:uid="{3E8BAE91-82DB-4987-8FFC-AD610BA9AFDB}"/>
    <hyperlink ref="B255" r:id="rId252" display="https://patentimages.storage.googleapis.com/a0/a1/82/3a49b6b20598cb/US20250065985A1.pdf" xr:uid="{1B7714C3-636F-4162-A626-37A76765CFC2}"/>
    <hyperlink ref="B256" r:id="rId253" display="https://patentimages.storage.googleapis.com/da/ca/b1/50f3b8eebbd8d5/US11235829.pdf" xr:uid="{06FBEB7A-F794-4B5E-8ECF-8AE9D7B9D018}"/>
    <hyperlink ref="B257" r:id="rId254" display="https://patentimages.storage.googleapis.com/c5/09/7e/e8754d10b78c63/US20090085398A1.pdf" xr:uid="{2A663A31-B555-4048-9162-3099B7FCBEB7}"/>
    <hyperlink ref="B258" r:id="rId255" display="https://patentimages.storage.googleapis.com/a6/65/bd/d374fbabfa206f/US20090038869A1.pdf" xr:uid="{3C67B3E7-271A-4BE9-ADF6-F6C7B4C5C209}"/>
    <hyperlink ref="B259" r:id="rId256" display="https://patentimages.storage.googleapis.com/38/4d/ef/3ade0a6ea1cd60/US8950539.pdf" xr:uid="{CA76ACAB-5323-469F-B02B-E5439F8DD8FF}"/>
    <hyperlink ref="B260" r:id="rId257" display="https://patentimages.storage.googleapis.com/79/9b/30/6d709e963a608f/US20140299399A1.pdf" xr:uid="{8686A39D-E557-4EFA-8792-89E6BF7C1746}"/>
    <hyperlink ref="B261" r:id="rId258" display="https://patentimages.storage.googleapis.com/aa/6b/38/cc2caa0ca747a2/US10471797.pdf" xr:uid="{C70C75D8-DBA1-41C7-82B1-2BF05391813B}"/>
    <hyperlink ref="B262" r:id="rId259" display="https://patentimages.storage.googleapis.com/62/61/ff/329371dde3ba82/US11305829.pdf" xr:uid="{738BA570-7E81-4C1E-A98E-91458B002E98}"/>
    <hyperlink ref="B263" r:id="rId260" display="https://patentimages.storage.googleapis.com/5c/21/c2/e4bcc2d22ab8e1/US9180763.pdf" xr:uid="{358E32D7-DF5B-43D9-8CAB-0715E87A15FB}"/>
    <hyperlink ref="B264" r:id="rId261" display="https://patentimages.storage.googleapis.com/ae/e7/42/38e9b3a8348c29/US20210129930A1.pdf" xr:uid="{888FC640-78A1-4E43-B276-C481439E09EC}"/>
    <hyperlink ref="B265" r:id="rId262" display="https://patentimages.storage.googleapis.com/32/0d/9d/579230dcd82c34/US6651765.pdf" xr:uid="{0727BBC9-BDA2-42BC-B18E-E414572C5987}"/>
    <hyperlink ref="B266" r:id="rId263" display="https://patentimages.storage.googleapis.com/78/dc/44/040a8227cd96b8/EP1418364A1.pdf" xr:uid="{A8042DD0-296D-42DD-9F60-9AC16CAA7F69}"/>
    <hyperlink ref="B267" r:id="rId264" display="https://patentimages.storage.googleapis.com/44/a3/9f/97b3904220a917/JP2010132187A.pdf" xr:uid="{33F27E90-5579-4553-81EC-5CD65AAA8855}"/>
    <hyperlink ref="B268" r:id="rId265" display="https://patentimages.storage.googleapis.com/7d/cd/0c/43137335a9a82e/US9469218.pdf" xr:uid="{948DDB78-7A47-44A6-8461-83E78DE6E699}"/>
    <hyperlink ref="B269" r:id="rId266" display="https://patentimages.storage.googleapis.com/5d/af/5d/fb051bf2736211/RU2661645C2.pdf" xr:uid="{D5ACE95B-754E-461A-876D-A35AF1599A3E}"/>
    <hyperlink ref="B270" r:id="rId267" display="https://patentimages.storage.googleapis.com/f5/06/a1/e032e69cebd01d/CA2714792C.pdf" xr:uid="{3E02FD47-17F6-45BC-AC65-D0C0FB08E400}"/>
    <hyperlink ref="B271" r:id="rId268" display="https://patentimages.storage.googleapis.com/75/5e/18/f5212dd3123b19/US6926108.pdf" xr:uid="{EFE940ED-FC01-4952-8B3A-196104F9B068}"/>
    <hyperlink ref="B272" r:id="rId269" display="https://patentimages.storage.googleapis.com/96/75/f5/989612e910555c/CN103596834B.pdf" xr:uid="{989E9673-AE38-45E6-B97C-1A5F1343731E}"/>
    <hyperlink ref="B273" r:id="rId270" display="https://patentimages.storage.googleapis.com/08/cc/a8/0bb70f6dc5a2ed/US8016064.pdf" xr:uid="{22F92285-2CD1-4295-9F54-1192C4087A1D}"/>
    <hyperlink ref="B274" r:id="rId271" display="https://patentimages.storage.googleapis.com/5c/e1/c7/139215fc97bfc9/US7753155.pdf" xr:uid="{396B0397-8B0E-4235-BAC7-7206F53D145B}"/>
    <hyperlink ref="B275" r:id="rId272" display="https://patentimages.storage.googleapis.com/99/94/93/76aab417d76903/US9352802.pdf" xr:uid="{EF3C9197-304E-40D3-81CC-808DE979C5F8}"/>
    <hyperlink ref="B276" r:id="rId273" display="https://patentimages.storage.googleapis.com/fa/08/8a/7b32df84f65fc2/CA2575222A1.pdf" xr:uid="{D169E9AB-212A-4B97-8300-38FACB515997}"/>
    <hyperlink ref="B277" r:id="rId274" display="https://patentimages.storage.googleapis.com/43/3b/8e/88a866445a8def/CN118991953A.pdf" xr:uid="{66EEFF7D-3B28-4545-AAAD-5C14A4F5B4DC}"/>
    <hyperlink ref="B278" r:id="rId275" display="https://patentimages.storage.googleapis.com/71/70/f5/09501824e6ddc8/US9873485.pdf" xr:uid="{84B69826-4AA5-4CA1-AF90-331242DF6765}"/>
    <hyperlink ref="B279" r:id="rId276" display="https://patentimages.storage.googleapis.com/63/65/65/ca17111c52aca2/US8590654.pdf" xr:uid="{5E39784F-B93B-42E9-8C2E-3C266803B4A9}"/>
    <hyperlink ref="B280" r:id="rId277" display="https://patentimages.storage.googleapis.com/48/4f/57/16f4c65445569b/CA3030691C.pdf" xr:uid="{EDE65E05-03F6-4208-9B5D-6CC0DAC46E39}"/>
    <hyperlink ref="B281" r:id="rId278" display="https://patentimages.storage.googleapis.com/54/fb/44/bbd5ec8703c358/US7753154.pdf" xr:uid="{1EFD93E3-948C-4614-BD62-07660F4D2EDC}"/>
    <hyperlink ref="B282" r:id="rId279" display="https://patentimages.storage.googleapis.com/1c/97/b2/80c927b449b8a9/CA2584119C.pdf" xr:uid="{12124E7F-E3F7-4D8B-8A3C-F8A142039E9F}"/>
    <hyperlink ref="B283" r:id="rId280" display="https://patentimages.storage.googleapis.com/d7/56/ea/eb37841ace2229/US7360618.pdf" xr:uid="{96328077-0044-47CE-BFA7-2AAC136C8F24}"/>
    <hyperlink ref="B284" r:id="rId281" display="https://patentimages.storage.googleapis.com/ba/a2/e3/dc08d026a080f8/RU2543473C2.pdf" xr:uid="{004F9B2E-6490-4B96-9310-5EE03045734A}"/>
    <hyperlink ref="B285" r:id="rId282" display="https://patentimages.storage.googleapis.com/af/f9/2f/c82d7be62e046a/US20230257065A1.pdf" xr:uid="{964F5A97-C9E5-4A0A-9A8C-07DAC2D0BA87}"/>
    <hyperlink ref="B286" r:id="rId283" display="https://patentimages.storage.googleapis.com/a9/7d/e2/bc75cf94d7122b/US20150375826A1.pdf" xr:uid="{115EEF7A-6886-4B90-BF99-C0CE33EE4EF5}"/>
    <hyperlink ref="B287" r:id="rId284" display="https://patentimages.storage.googleapis.com/cc/a2/cb/e778640322ed34/US20240308611A1.pdf" xr:uid="{24E511D9-6343-4CD2-A19A-F53EC6287B42}"/>
    <hyperlink ref="B288" r:id="rId285" display="https://patentimages.storage.googleapis.com/cf/c3/d1/2a91cb6fd33c27/US20080173491A1.pdf" xr:uid="{F8F19470-F093-49E4-BC20-79A99C78D6AE}"/>
    <hyperlink ref="B289" r:id="rId286" display="https://patentimages.storage.googleapis.com/bc/66/8a/44842da3b8561b/CN119348694A.pdf" xr:uid="{B59D7BA2-C423-4A06-97B2-D36009465C55}"/>
    <hyperlink ref="B290" r:id="rId287" display="https://patentimages.storage.googleapis.com/53/f6/14/eb59801f151113/CN103189271B.pdf" xr:uid="{657BC731-3E52-4D8A-8B5C-9B626E3F6136}"/>
    <hyperlink ref="B291" r:id="rId288" display="https://patentimages.storage.googleapis.com/f0/78/d6/e88ccf1f67d10f/US12208856.pdf" xr:uid="{CBE202CA-A128-483B-AB3D-1C49DDE93150}"/>
    <hyperlink ref="B292" r:id="rId289" display="https://patentimages.storage.googleapis.com/df/75/b2/f005c54db92f3e/CA3113827C.pdf" xr:uid="{B584EF52-1D3A-4C97-8387-FB77F5A7075B}"/>
    <hyperlink ref="B293" r:id="rId290" display="https://patentimages.storage.googleapis.com/ff/fd/b5/ffb24ce6fe8539/US10526045.pdf" xr:uid="{9FC6DF34-55AF-463B-B095-F24D101D637A}"/>
    <hyperlink ref="B294" r:id="rId291" display="https://patentimages.storage.googleapis.com/3e/ae/65/791f721b60f076/CA2654873C.pdf" xr:uid="{CA6069B1-2A59-4EB1-A23B-33293EF7734C}"/>
    <hyperlink ref="B295" r:id="rId292" display="https://patentimages.storage.googleapis.com/76/0e/2f/7a0271d08afb22/EP2257462B1.pdf" xr:uid="{AF527AA2-48F0-46E9-B183-63459821E92C}"/>
    <hyperlink ref="B296" r:id="rId293" display="https://patentimages.storage.googleapis.com/5c/20/71/8fcab0331dcd85/RU121790U1.pdf" xr:uid="{1D2941B8-5DDF-4497-AC6D-15E2492A396B}"/>
    <hyperlink ref="B297" r:id="rId294" display="https://patentimages.storage.googleapis.com/0b/3a/81/a641b9611754b9/RU2526314C1.pdf" xr:uid="{9EF14E01-3280-482F-AB2B-E5A92CC23BE1}"/>
    <hyperlink ref="B298" r:id="rId295" display="https://patentimages.storage.googleapis.com/e6/8e/9d/45e3ea45011062/US7708096.pdf" xr:uid="{082D327C-AEFF-4E9A-A246-77FCA5AB0776}"/>
    <hyperlink ref="B299" r:id="rId296" display="https://patentimages.storage.googleapis.com/39/9e/5f/43f35ce5b5b822/US20130133967A1.pdf" xr:uid="{ED5EE765-B9CF-408F-BDC7-225C2E54A527}"/>
    <hyperlink ref="B300" r:id="rId297" display="https://patentimages.storage.googleapis.com/30/75/84/9f545b1b2c2d0a/US10144444.pdf" xr:uid="{FE58CA81-3C53-41F1-8A0D-EDEAB7BAAD3A}"/>
    <hyperlink ref="B301" r:id="rId298" display="https://patentimages.storage.googleapis.com/ab/82/0b/277f8c9fa51cc9/US20240043076A1.pdf" xr:uid="{65F2BD42-1D3F-4656-BACF-49F62DB3C0C9}"/>
    <hyperlink ref="B302" r:id="rId299" display="https://patentimages.storage.googleapis.com/4a/8c/33/7fabeef0bbcc14/RU91050U1.pdf" xr:uid="{A9E1DD3E-05FB-463C-80A3-BECFE18DA94C}"/>
    <hyperlink ref="B303" r:id="rId300" display="https://patentimages.storage.googleapis.com/a9/6f/c5/155c2854d79369/US20160167722A1.pdf" xr:uid="{A927DADC-0FBE-45A9-8708-163F93692268}"/>
    <hyperlink ref="B304" r:id="rId301" display="https://patentimages.storage.googleapis.com/dc/b0/51/40961b3ad2ce8f/US8430197.pdf" xr:uid="{8B02177B-4424-4211-B620-57246ABD6776}"/>
    <hyperlink ref="B305" r:id="rId302" display="https://patentimages.storage.googleapis.com/1e/7d/6a/aab2b5e700387d/CN202728513U.pdf" xr:uid="{483BB7EC-EA6A-4959-8B16-62AFF2EA0301}"/>
    <hyperlink ref="B306" r:id="rId303" display="https://patentimages.storage.googleapis.com/a7/99/3c/df68e5a3ea07a7/CN115384601B.pdf" xr:uid="{83F7B6F1-4FA4-460A-AE74-EE23F2E79C31}"/>
    <hyperlink ref="B307" r:id="rId304" display="https://patentimages.storage.googleapis.com/6b/22/13/95cac3392e4946/US11268601.pdf" xr:uid="{BBE09084-486B-4B15-943C-475AE80694BA}"/>
    <hyperlink ref="B308" r:id="rId305" display="https://patentimages.storage.googleapis.com/07/4b/d0/ddcc9d3ec151d5/EP3202655A1.pdf" xr:uid="{1CBEF015-6E39-43C4-A0D7-876DF80052EC}"/>
    <hyperlink ref="B309" r:id="rId306" display="https://patentimages.storage.googleapis.com/ae/20/d3/e9d81882e3b560/CN205239646U.pdf" xr:uid="{DD259425-96E0-4889-A9A1-B5B37FA2AD2E}"/>
    <hyperlink ref="B310" r:id="rId307" display="https://patentimages.storage.googleapis.com/98/86/86/fffc4bd20d9bd8/CA2523999A1.pdf" xr:uid="{49AA3E4B-FBD7-491B-8495-DFF488C89AA7}"/>
    <hyperlink ref="B311" r:id="rId308" display="https://patentimages.storage.googleapis.com/00/f4/5f/d1c6d25a6758cc/CN205273655U.pdf" xr:uid="{25542170-B667-457D-9BF5-865CE4CC88CB}"/>
    <hyperlink ref="B312" r:id="rId309" display="https://patentimages.storage.googleapis.com/0f/e0/aa/7c0af03c9c8d0d/CN115871807A.pdf" xr:uid="{585EE0E7-4C78-43A6-97F0-0C3C9BB62B1E}"/>
    <hyperlink ref="B313" r:id="rId310" display="https://patentimages.storage.googleapis.com/7a/c7/b7/4d396925ff5471/US20250115331A1.pdf" xr:uid="{C92A68E2-F09B-49A3-953A-79DA63658B38}"/>
    <hyperlink ref="B314" r:id="rId311" display="https://patentimages.storage.googleapis.com/d6/28/9f/44d79457aeb7a1/US20110012334A1.pdf" xr:uid="{96C1C0A0-BBFF-4854-86F1-0140F55F13FA}"/>
    <hyperlink ref="B315" r:id="rId312" display="https://patentimages.storage.googleapis.com/9a/00/ce/c701906565297d/CA2903120C.pdf" xr:uid="{77961B37-D65A-4DBE-8EF9-543C423E579C}"/>
    <hyperlink ref="B316" r:id="rId313" display="https://patentimages.storage.googleapis.com/8f/d0/a0/8e64ea4c1561d3/US7096988.pdf" xr:uid="{945DA4AB-252D-4FF4-B9A8-9C67DF1B9F19}"/>
    <hyperlink ref="B317" r:id="rId314" display="https://patentimages.storage.googleapis.com/53/7b/db/9144dc84fb1b5f/US8499876.pdf" xr:uid="{3B9B842E-F8C8-40EC-A980-914E1B19CBAE}"/>
    <hyperlink ref="B318" r:id="rId315" display="https://patentimages.storage.googleapis.com/28/86/fb/6833a8ab2d759b/CN203513175U.pdf" xr:uid="{626F4D9C-D5F1-41C5-8122-FE9AF4F196F8}"/>
    <hyperlink ref="B319" r:id="rId316" display="https://patentimages.storage.googleapis.com/ad/e3/75/2136e4c0b57d01/CA2858170C.pdf" xr:uid="{1191E782-047A-4824-84B7-F71249F80A8C}"/>
    <hyperlink ref="B320" r:id="rId317" display="https://patentimages.storage.googleapis.com/12/07/37/7a67867ab6b517/CN115320697B.pdf" xr:uid="{9D43E0CD-606D-4CEA-A0A4-A59FB862AFA5}"/>
    <hyperlink ref="B321" r:id="rId318" display="https://patentimages.storage.googleapis.com/68/7a/b2/ca37e8aa6964de/US20250065950A1.pdf" xr:uid="{3E901753-FBE2-4145-AF41-DFC63C8C3639}"/>
    <hyperlink ref="B322" r:id="rId319" display="https://patentimages.storage.googleapis.com/e2/09/19/8e4686e00451f6/RU146098U1.pdf" xr:uid="{E920B976-9F56-4A62-BDCC-3098D41CAB0C}"/>
    <hyperlink ref="B323" r:id="rId320" display="https://patentimages.storage.googleapis.com/56/9f/99/cabaa60d31e00f/CN113997801A.pdf" xr:uid="{EE9029C9-DB6F-4212-AF52-056822F8514F}"/>
    <hyperlink ref="B324" r:id="rId321" display="https://patentimages.storage.googleapis.com/e6/a4/60/9d06fde3fa06a6/CN205220357U.pdf" xr:uid="{15B1E43D-89AD-47AA-B339-4644941E94BE}"/>
    <hyperlink ref="B325" r:id="rId322" display="https://patentimages.storage.googleapis.com/34/c9/d8/38504b9c02d91c/CN113291372A.pdf" xr:uid="{07CEDCB0-7D93-4703-B379-5220058997D3}"/>
    <hyperlink ref="B326" r:id="rId323" display="https://patentimages.storage.googleapis.com/7d/d6/e0/28058f1e46c52e/RU134144U1.pdf" xr:uid="{D09F1F5E-FFFC-49A7-A473-6642A107CFBD}"/>
    <hyperlink ref="B327" r:id="rId324" display="https://patentimages.storage.googleapis.com/0d/2b/5b/5e07bfe8fad710/CN209064219U.pdf" xr:uid="{10B8EEDE-93A7-4FAB-AAE2-2D5909AF2577}"/>
    <hyperlink ref="B328" r:id="rId325" display="https://patentimages.storage.googleapis.com/d1/77/6c/c68d63ca9735e2/CN104401449A.pdf" xr:uid="{C0D17E34-3E3F-496D-B811-B63B7904E0F2}"/>
    <hyperlink ref="B329" r:id="rId326" display="https://patentimages.storage.googleapis.com/de/cd/a2/65a2dc0f017698/US20250026444A1.pdf" xr:uid="{AC820DF3-06F8-4AC2-88CB-2013273686AF}"/>
    <hyperlink ref="B330" r:id="rId327" display="https://patentimages.storage.googleapis.com/7c/26/33/91934c88af9713/US9956982.pdf" xr:uid="{69246063-CBC4-4ADD-B99B-02FCB05C4197}"/>
    <hyperlink ref="B331" r:id="rId328" display="https://patentimages.storage.googleapis.com/98/be/42/f3cb4aff345258/US8695744.pdf" xr:uid="{AB3D8A45-410A-41DC-91F0-A5C968584631}"/>
    <hyperlink ref="B332" r:id="rId329" display="https://patentimages.storage.googleapis.com/93/82/e4/ab3b7b624974d8/US10676063.pdf" xr:uid="{39F69C30-9C59-43CF-A9FD-A8BE8A8124F2}"/>
    <hyperlink ref="B333" r:id="rId330" display="https://patentimages.storage.googleapis.com/c4/c0/60/d16dc223d48d4c/US10994765.pdf" xr:uid="{6100BF5A-FDEE-406B-A660-70FD5A765929}"/>
    <hyperlink ref="B334" r:id="rId331" display="https://patentimages.storage.googleapis.com/27/e1/83/5652d50925b7e4/US8584781.pdf" xr:uid="{EB61738E-4B83-46E0-BBFF-CB9AEDCDF6A2}"/>
    <hyperlink ref="B335" r:id="rId332" display="https://patentimages.storage.googleapis.com/0f/40/21/7e33da242049a4/CN102975781A.pdf" xr:uid="{B32004B6-20DC-4E40-AFAE-C9DF21ECE65E}"/>
    <hyperlink ref="B336" r:id="rId333" display="https://patentimages.storage.googleapis.com/bc/e3/12/30df23095ff3f8/CN219506079U.pdf" xr:uid="{9CDE12AE-7D77-499E-B233-5BB7C3A1AF21}"/>
    <hyperlink ref="B337" r:id="rId334" display="https://patentimages.storage.googleapis.com/7c/27/43/488af37d220a9f/US20240286711A1.pdf" xr:uid="{7F061471-B1BD-4CAE-B166-772FF46FAB6C}"/>
    <hyperlink ref="B338" r:id="rId335" display="https://patentimages.storage.googleapis.com/26/a4/51/5aa0bb24e33cc8/CA2653784C.pdf" xr:uid="{21383E02-5F2F-4E1E-96A1-F7D69B619FAA}"/>
    <hyperlink ref="B339" r:id="rId336" display="https://patentimages.storage.googleapis.com/e1/e6/cc/67867c61ee9265/WO2013152481A1.pdf" xr:uid="{7950B111-389E-4553-9CEC-437B612EF53B}"/>
    <hyperlink ref="B340" r:id="rId337" display="https://patentimages.storage.googleapis.com/5f/b3/14/982543625c3e03/RU146897U1.pdf" xr:uid="{0C9916E3-4D51-482C-83A9-FC9B99B4BA26}"/>
    <hyperlink ref="B341" r:id="rId338" display="https://patentimages.storage.googleapis.com/bd/ca/eb/1e70bc7b26726a/US9828064.pdf" xr:uid="{147F2251-CCEC-47E6-B469-284AF1C5CB6D}"/>
    <hyperlink ref="B342" r:id="rId339" display="https://patentimages.storage.googleapis.com/ec/30/b3/ec7f0b2a1d28e4/CN103935415B.pdf" xr:uid="{089A7F66-D959-4A02-8680-7D350C902EA1}"/>
    <hyperlink ref="B343" r:id="rId340" display="https://patentimages.storage.googleapis.com/50/86/38/0b46e02e440e9e/CN204527274U.pdf" xr:uid="{61E751CC-AC8C-4A29-8A49-AF98BCAA7AE7}"/>
    <hyperlink ref="B344" r:id="rId341" display="https://patentimages.storage.googleapis.com/ce/b8/cc/37497df978f57e/CA3077563C.pdf" xr:uid="{841B7187-8408-4EFF-BE59-443A1C6A792E}"/>
    <hyperlink ref="B345" r:id="rId342" display="https://patentimages.storage.googleapis.com/ab/6d/50/b5c642f3b619e1/CN110065587A.pdf" xr:uid="{F9AB71E6-7BD5-46B6-948D-723278F82CF4}"/>
    <hyperlink ref="B346" r:id="rId343" display="https://patentimages.storage.googleapis.com/d7/96/61/bbe6be48cd6c1a/CN201816663U.pdf" xr:uid="{E82059B2-2E4D-4657-B8A9-2D28C6932C70}"/>
    <hyperlink ref="B347" r:id="rId344" display="https://patentimages.storage.googleapis.com/f6/26/9c/cb47d698f349b6/CN206125156U.pdf" xr:uid="{9ED7EC27-81EE-4AEF-A9E4-D77A3E6ABD9C}"/>
    <hyperlink ref="B348" r:id="rId345" display="https://patentimages.storage.googleapis.com/d7/d3/7b/8095d8bb0347e3/CA2742546C.pdf" xr:uid="{50DDBE47-978F-49D6-B96B-83BB5FAAB02C}"/>
    <hyperlink ref="B349" r:id="rId346" display="https://patentimages.storage.googleapis.com/c1/d6/85/246589db15d864/CN116513295A.pdf" xr:uid="{551F0105-F186-4CFB-A51E-C6E9E60D6CB6}"/>
    <hyperlink ref="B350" r:id="rId347" display="https://patentimages.storage.googleapis.com/d4/bf/50/94e7035a4af70a/US20240391559A1.pdf" xr:uid="{819D4F4F-3873-4DBB-992C-D86768D91729}"/>
    <hyperlink ref="G524" r:id="rId348" xr:uid="{9FD484BA-C4FB-445B-A957-AFD97424B635}"/>
    <hyperlink ref="G477" r:id="rId349" display="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 ." xr:uid="{AFBD8D21-10B6-4F52-99B7-772EA83B389F}"/>
    <hyperlink ref="G513" r:id="rId350" display="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 ." xr:uid="{0BFC57F1-0377-41CE-B2FC-F8F6B6C7BA70}"/>
    <hyperlink ref="B88" r:id="rId351" xr:uid="{58EF3748-D93D-4D3D-8DA1-9B755C5B6B89}"/>
    <hyperlink ref="B89" r:id="rId352" xr:uid="{EB96F1C9-4974-4695-B7DF-4B306D32940B}"/>
  </hyperlinks>
  <pageMargins left="0.7" right="0.7" top="0.75" bottom="0.75" header="0.3" footer="0.3"/>
  <pageSetup paperSize="9" orientation="portrait" verticalDpi="0" r:id="rId353"/>
  <drawing r:id="rId3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 Гнибеда</dc:creator>
  <cp:lastModifiedBy>Сергей Гнибеда</cp:lastModifiedBy>
  <dcterms:created xsi:type="dcterms:W3CDTF">2015-06-05T18:19:34Z</dcterms:created>
  <dcterms:modified xsi:type="dcterms:W3CDTF">2026-05-16T15:55:13Z</dcterms:modified>
</cp:coreProperties>
</file>